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930" activeTab="5"/>
  </bookViews>
  <sheets>
    <sheet name="81" sheetId="14" r:id="rId1"/>
    <sheet name="82" sheetId="15" r:id="rId2"/>
    <sheet name="83" sheetId="16" r:id="rId3"/>
    <sheet name="84" sheetId="17" r:id="rId4"/>
    <sheet name="85" sheetId="18" r:id="rId5"/>
    <sheet name="86" sheetId="19" r:id="rId6"/>
    <sheet name="87" sheetId="10" r:id="rId7"/>
    <sheet name="88" sheetId="5" r:id="rId8"/>
    <sheet name="89" sheetId="6" r:id="rId9"/>
    <sheet name="90" sheetId="9" r:id="rId10"/>
    <sheet name=" 90a" sheetId="11" r:id="rId11"/>
    <sheet name="92b" sheetId="12" r:id="rId12"/>
  </sheets>
  <definedNames>
    <definedName name="_xlnm.Print_Titles" localSheetId="10">' 90a'!$6:$10</definedName>
    <definedName name="_xlnm.Print_Titles" localSheetId="2">'83'!$7:$8</definedName>
    <definedName name="_xlnm.Print_Titles" localSheetId="3">'84'!$7:$9</definedName>
    <definedName name="_xlnm.Print_Titles" localSheetId="7">'88'!$6:$8</definedName>
    <definedName name="_xlnm.Print_Titles" localSheetId="11">'92b'!$6:$10</definedName>
  </definedNames>
  <calcPr calcId="162913" iterate="1"/>
</workbook>
</file>

<file path=xl/calcChain.xml><?xml version="1.0" encoding="utf-8"?>
<calcChain xmlns="http://schemas.openxmlformats.org/spreadsheetml/2006/main">
  <c r="E10" i="19" l="1"/>
  <c r="C10" i="19"/>
  <c r="C16" i="15"/>
  <c r="C13" i="10" l="1"/>
  <c r="C14" i="10"/>
  <c r="C12" i="10"/>
  <c r="C11" i="10" s="1"/>
  <c r="D11" i="10"/>
  <c r="E11" i="10"/>
  <c r="F11" i="10"/>
  <c r="G11" i="10"/>
  <c r="H11" i="10"/>
  <c r="I11" i="10"/>
  <c r="J11" i="10"/>
  <c r="L11" i="10"/>
  <c r="M11" i="10"/>
  <c r="N11" i="10"/>
  <c r="O11" i="10"/>
  <c r="P11" i="10"/>
  <c r="D24" i="17"/>
  <c r="C24" i="17" s="1"/>
  <c r="C26" i="18" s="1"/>
  <c r="J13" i="5"/>
  <c r="K15" i="5"/>
  <c r="D19" i="5"/>
  <c r="L19" i="5" s="1"/>
  <c r="L13" i="5"/>
  <c r="L15" i="5"/>
  <c r="N86" i="5"/>
  <c r="L21" i="5"/>
  <c r="L17" i="5"/>
  <c r="E12" i="19"/>
  <c r="M13" i="12"/>
  <c r="N14" i="12"/>
  <c r="O14" i="12"/>
  <c r="Q17" i="12"/>
  <c r="M20" i="12"/>
  <c r="N20" i="12"/>
  <c r="N13" i="12" s="1"/>
  <c r="O20" i="12"/>
  <c r="O13" i="12" s="1"/>
  <c r="P20" i="12"/>
  <c r="P13" i="12" s="1"/>
  <c r="N21" i="12"/>
  <c r="O21" i="12"/>
  <c r="M23" i="12"/>
  <c r="M16" i="12" s="1"/>
  <c r="N23" i="12"/>
  <c r="N16" i="12" s="1"/>
  <c r="O23" i="12"/>
  <c r="O16" i="12" s="1"/>
  <c r="N24" i="12"/>
  <c r="N17" i="12" s="1"/>
  <c r="O24" i="12"/>
  <c r="O17" i="12" s="1"/>
  <c r="P24" i="12"/>
  <c r="D19" i="17" s="1"/>
  <c r="C19" i="17" s="1"/>
  <c r="C21" i="18" s="1"/>
  <c r="Q24" i="12"/>
  <c r="P26" i="12"/>
  <c r="Q26" i="12"/>
  <c r="R26" i="12"/>
  <c r="M31" i="12"/>
  <c r="N31" i="12"/>
  <c r="O31" i="12"/>
  <c r="P31" i="12"/>
  <c r="Q31" i="12"/>
  <c r="Q20" i="12" s="1"/>
  <c r="Q13" i="12" s="1"/>
  <c r="R31" i="12"/>
  <c r="R20" i="12" s="1"/>
  <c r="L31" i="12"/>
  <c r="M46" i="12"/>
  <c r="N46" i="12"/>
  <c r="O46" i="12"/>
  <c r="P46" i="12"/>
  <c r="P23" i="12" s="1"/>
  <c r="P16" i="12" s="1"/>
  <c r="Q46" i="12"/>
  <c r="Q23" i="12" s="1"/>
  <c r="Q16" i="12" s="1"/>
  <c r="R46" i="12"/>
  <c r="R23" i="12" s="1"/>
  <c r="M51" i="12"/>
  <c r="M24" i="12" s="1"/>
  <c r="M17" i="12" s="1"/>
  <c r="N51" i="12"/>
  <c r="O51" i="12"/>
  <c r="P51" i="12"/>
  <c r="Q51" i="12"/>
  <c r="R51" i="12"/>
  <c r="R24" i="12" s="1"/>
  <c r="L51" i="12"/>
  <c r="L24" i="12" s="1"/>
  <c r="L17" i="12" s="1"/>
  <c r="M56" i="12"/>
  <c r="M26" i="12" s="1"/>
  <c r="P56" i="12"/>
  <c r="Q56" i="12"/>
  <c r="R56" i="12"/>
  <c r="L56" i="12"/>
  <c r="L26" i="12" s="1"/>
  <c r="M57" i="12"/>
  <c r="N57" i="12"/>
  <c r="N56" i="12" s="1"/>
  <c r="N26" i="12" s="1"/>
  <c r="P57" i="12"/>
  <c r="Q57" i="12"/>
  <c r="R57" i="12"/>
  <c r="L57" i="12"/>
  <c r="L60" i="12"/>
  <c r="L59" i="12" s="1"/>
  <c r="L64" i="12"/>
  <c r="L29" i="12" s="1"/>
  <c r="L65" i="12"/>
  <c r="L62" i="12"/>
  <c r="L70" i="11"/>
  <c r="L27" i="12" l="1"/>
  <c r="L25" i="12" s="1"/>
  <c r="L55" i="12"/>
  <c r="P17" i="12"/>
  <c r="L20" i="12"/>
  <c r="L13" i="12" s="1"/>
  <c r="L49" i="11"/>
  <c r="L45" i="11"/>
  <c r="L18" i="12" l="1"/>
  <c r="G82" i="5"/>
  <c r="N85" i="5"/>
  <c r="L83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32" i="5"/>
  <c r="L12" i="5"/>
  <c r="L14" i="5"/>
  <c r="L16" i="5"/>
  <c r="L18" i="5"/>
  <c r="L20" i="5"/>
  <c r="L22" i="5"/>
  <c r="L23" i="5"/>
  <c r="L24" i="5"/>
  <c r="L25" i="5"/>
  <c r="L26" i="5"/>
  <c r="L27" i="5"/>
  <c r="L28" i="5"/>
  <c r="L29" i="5"/>
  <c r="L30" i="5"/>
  <c r="L31" i="5"/>
  <c r="L11" i="5"/>
  <c r="C11" i="5" s="1"/>
  <c r="C13" i="17"/>
  <c r="Q11" i="10"/>
  <c r="K11" i="10"/>
  <c r="O66" i="12"/>
  <c r="O65" i="12" s="1"/>
  <c r="O64" i="12" s="1"/>
  <c r="O29" i="12" s="1"/>
  <c r="R65" i="12"/>
  <c r="R64" i="12" s="1"/>
  <c r="R29" i="12" s="1"/>
  <c r="Q65" i="12"/>
  <c r="Q64" i="12" s="1"/>
  <c r="Q29" i="12" s="1"/>
  <c r="P65" i="12"/>
  <c r="P64" i="12" s="1"/>
  <c r="P29" i="12" s="1"/>
  <c r="N65" i="12"/>
  <c r="N64" i="12" s="1"/>
  <c r="N29" i="12" s="1"/>
  <c r="M65" i="12"/>
  <c r="M64" i="12" s="1"/>
  <c r="M29" i="12" s="1"/>
  <c r="R62" i="12"/>
  <c r="R59" i="12" s="1"/>
  <c r="Q62" i="12"/>
  <c r="Q59" i="12" s="1"/>
  <c r="P62" i="12"/>
  <c r="P59" i="12" s="1"/>
  <c r="O62" i="12"/>
  <c r="O59" i="12" s="1"/>
  <c r="N62" i="12"/>
  <c r="N59" i="12" s="1"/>
  <c r="M62" i="12"/>
  <c r="R60" i="12"/>
  <c r="Q60" i="12"/>
  <c r="P60" i="12"/>
  <c r="O60" i="12"/>
  <c r="N60" i="12"/>
  <c r="M60" i="12"/>
  <c r="O58" i="12"/>
  <c r="O57" i="12" s="1"/>
  <c r="O56" i="12" s="1"/>
  <c r="O26" i="12" s="1"/>
  <c r="L50" i="12"/>
  <c r="L49" i="12"/>
  <c r="L48" i="12"/>
  <c r="L47" i="12"/>
  <c r="R44" i="12"/>
  <c r="R22" i="12" s="1"/>
  <c r="Q44" i="12"/>
  <c r="Q22" i="12" s="1"/>
  <c r="Q15" i="12" s="1"/>
  <c r="P44" i="12"/>
  <c r="P22" i="12" s="1"/>
  <c r="P15" i="12" s="1"/>
  <c r="O44" i="12"/>
  <c r="O22" i="12" s="1"/>
  <c r="O15" i="12" s="1"/>
  <c r="N44" i="12"/>
  <c r="N22" i="12" s="1"/>
  <c r="N15" i="12" s="1"/>
  <c r="M44" i="12"/>
  <c r="M22" i="12" s="1"/>
  <c r="M15" i="12" s="1"/>
  <c r="L44" i="12"/>
  <c r="L22" i="12" s="1"/>
  <c r="L15" i="12" s="1"/>
  <c r="R41" i="12"/>
  <c r="R21" i="12" s="1"/>
  <c r="Q41" i="12"/>
  <c r="Q21" i="12" s="1"/>
  <c r="Q14" i="12" s="1"/>
  <c r="P41" i="12"/>
  <c r="P21" i="12" s="1"/>
  <c r="P14" i="12" s="1"/>
  <c r="M41" i="12"/>
  <c r="M21" i="12" s="1"/>
  <c r="M14" i="12" s="1"/>
  <c r="L41" i="12"/>
  <c r="R70" i="11"/>
  <c r="Q70" i="11"/>
  <c r="P70" i="11"/>
  <c r="O70" i="11"/>
  <c r="O67" i="11" s="1"/>
  <c r="O29" i="11" s="1"/>
  <c r="N70" i="11"/>
  <c r="M70" i="11"/>
  <c r="R68" i="11"/>
  <c r="Q68" i="11"/>
  <c r="P68" i="11"/>
  <c r="O68" i="11"/>
  <c r="N68" i="11"/>
  <c r="M68" i="11"/>
  <c r="L68" i="11"/>
  <c r="L67" i="11" s="1"/>
  <c r="L29" i="11" s="1"/>
  <c r="R65" i="11"/>
  <c r="Q65" i="11"/>
  <c r="P65" i="11"/>
  <c r="O65" i="11"/>
  <c r="N65" i="11"/>
  <c r="M65" i="11"/>
  <c r="L65" i="11"/>
  <c r="R63" i="11"/>
  <c r="Q63" i="11"/>
  <c r="P63" i="11"/>
  <c r="O63" i="11"/>
  <c r="N63" i="11"/>
  <c r="M63" i="11"/>
  <c r="L63" i="11"/>
  <c r="R60" i="11"/>
  <c r="R59" i="11" s="1"/>
  <c r="Q60" i="11"/>
  <c r="Q59" i="11" s="1"/>
  <c r="P60" i="11"/>
  <c r="P59" i="11" s="1"/>
  <c r="P26" i="11" s="1"/>
  <c r="D22" i="17" s="1"/>
  <c r="C22" i="17" s="1"/>
  <c r="C24" i="18" s="1"/>
  <c r="O60" i="11"/>
  <c r="O59" i="11" s="1"/>
  <c r="O26" i="11" s="1"/>
  <c r="N60" i="11"/>
  <c r="N59" i="11" s="1"/>
  <c r="N26" i="11" s="1"/>
  <c r="M60" i="11"/>
  <c r="M59" i="11" s="1"/>
  <c r="M26" i="11" s="1"/>
  <c r="L60" i="11"/>
  <c r="L59" i="11" s="1"/>
  <c r="R55" i="11"/>
  <c r="Q55" i="11"/>
  <c r="P55" i="11"/>
  <c r="O55" i="11"/>
  <c r="N55" i="11"/>
  <c r="M55" i="11"/>
  <c r="L55" i="11"/>
  <c r="L48" i="11" s="1"/>
  <c r="R49" i="11"/>
  <c r="Q49" i="11"/>
  <c r="P49" i="11"/>
  <c r="O49" i="11"/>
  <c r="N49" i="11"/>
  <c r="M49" i="11"/>
  <c r="O47" i="11"/>
  <c r="N62" i="11" l="1"/>
  <c r="N27" i="11" s="1"/>
  <c r="O62" i="11"/>
  <c r="O27" i="11" s="1"/>
  <c r="M67" i="11"/>
  <c r="M29" i="11" s="1"/>
  <c r="N67" i="11"/>
  <c r="N29" i="11" s="1"/>
  <c r="Q62" i="11"/>
  <c r="R62" i="11"/>
  <c r="L46" i="12"/>
  <c r="L23" i="12" s="1"/>
  <c r="L16" i="12" s="1"/>
  <c r="M48" i="11"/>
  <c r="M25" i="11" s="1"/>
  <c r="L21" i="12"/>
  <c r="L30" i="12"/>
  <c r="N48" i="11"/>
  <c r="N25" i="11" s="1"/>
  <c r="P48" i="11"/>
  <c r="P25" i="11" s="1"/>
  <c r="Q48" i="11"/>
  <c r="L62" i="11"/>
  <c r="L27" i="11" s="1"/>
  <c r="P67" i="11"/>
  <c r="P29" i="11" s="1"/>
  <c r="D25" i="17" s="1"/>
  <c r="C25" i="17" s="1"/>
  <c r="C27" i="18" s="1"/>
  <c r="R48" i="11"/>
  <c r="M62" i="11"/>
  <c r="M27" i="11" s="1"/>
  <c r="Q67" i="11"/>
  <c r="P62" i="11"/>
  <c r="P27" i="11" s="1"/>
  <c r="D23" i="17" s="1"/>
  <c r="C23" i="17" s="1"/>
  <c r="C25" i="18" s="1"/>
  <c r="O48" i="11"/>
  <c r="O25" i="11" s="1"/>
  <c r="R67" i="11"/>
  <c r="M59" i="12"/>
  <c r="M27" i="12"/>
  <c r="M25" i="12" s="1"/>
  <c r="M55" i="12"/>
  <c r="M30" i="12" s="1"/>
  <c r="N27" i="12"/>
  <c r="N25" i="12" s="1"/>
  <c r="N55" i="12"/>
  <c r="N30" i="12" s="1"/>
  <c r="R27" i="12"/>
  <c r="R25" i="12" s="1"/>
  <c r="R19" i="12" s="1"/>
  <c r="R55" i="12"/>
  <c r="R30" i="12" s="1"/>
  <c r="O27" i="12"/>
  <c r="O25" i="12" s="1"/>
  <c r="O55" i="12"/>
  <c r="O30" i="12" s="1"/>
  <c r="Q27" i="12"/>
  <c r="Q25" i="12" s="1"/>
  <c r="Q55" i="12"/>
  <c r="Q30" i="12" s="1"/>
  <c r="P27" i="12"/>
  <c r="P25" i="12" s="1"/>
  <c r="P55" i="12"/>
  <c r="P30" i="12" s="1"/>
  <c r="L26" i="11"/>
  <c r="C11" i="14"/>
  <c r="Q19" i="12" l="1"/>
  <c r="Q18" i="12"/>
  <c r="Q12" i="12" s="1"/>
  <c r="P19" i="12"/>
  <c r="P18" i="12"/>
  <c r="P12" i="12" s="1"/>
  <c r="N19" i="12"/>
  <c r="N18" i="12"/>
  <c r="N12" i="12" s="1"/>
  <c r="M19" i="12"/>
  <c r="M18" i="12"/>
  <c r="M12" i="12" s="1"/>
  <c r="L14" i="12"/>
  <c r="L12" i="12" s="1"/>
  <c r="L19" i="12"/>
  <c r="O19" i="12"/>
  <c r="O18" i="12"/>
  <c r="O12" i="12" s="1"/>
  <c r="D21" i="17"/>
  <c r="C21" i="17" s="1"/>
  <c r="C23" i="18" s="1"/>
  <c r="C11" i="18"/>
  <c r="C10" i="18"/>
  <c r="C29" i="18"/>
  <c r="C28" i="18"/>
  <c r="C31" i="17"/>
  <c r="E43" i="17"/>
  <c r="E38" i="17"/>
  <c r="K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D37" i="16"/>
  <c r="C37" i="16"/>
  <c r="C36" i="16"/>
  <c r="D36" i="16" s="1"/>
  <c r="C35" i="16"/>
  <c r="D35" i="16" s="1"/>
  <c r="C15" i="16"/>
  <c r="C16" i="14"/>
  <c r="C14" i="14"/>
  <c r="C13" i="14"/>
  <c r="A4" i="12" l="1"/>
  <c r="A2" i="12"/>
  <c r="A1" i="12"/>
  <c r="A4" i="11"/>
  <c r="A2" i="11"/>
  <c r="A1" i="11"/>
  <c r="A5" i="10" l="1"/>
  <c r="A4" i="5" s="1"/>
  <c r="C94" i="19" l="1"/>
  <c r="C92" i="19"/>
  <c r="C91" i="19"/>
  <c r="C89" i="19"/>
  <c r="C90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K12" i="19"/>
  <c r="K10" i="19" s="1"/>
  <c r="J12" i="19"/>
  <c r="J10" i="19" s="1"/>
  <c r="I12" i="19"/>
  <c r="I10" i="19" s="1"/>
  <c r="H12" i="19"/>
  <c r="H10" i="19" s="1"/>
  <c r="G12" i="19"/>
  <c r="G10" i="19" s="1"/>
  <c r="F12" i="19"/>
  <c r="F10" i="19" s="1"/>
  <c r="D12" i="19"/>
  <c r="C12" i="19" l="1"/>
  <c r="E9" i="9"/>
  <c r="L10" i="5" l="1"/>
  <c r="R14" i="12" l="1"/>
  <c r="Q15" i="11"/>
  <c r="R15" i="11"/>
  <c r="Q29" i="11"/>
  <c r="N20" i="11"/>
  <c r="N14" i="11" s="1"/>
  <c r="N19" i="11"/>
  <c r="N13" i="11" s="1"/>
  <c r="R29" i="11"/>
  <c r="R25" i="11"/>
  <c r="Q25" i="11"/>
  <c r="L25" i="11"/>
  <c r="R45" i="11"/>
  <c r="Q45" i="11"/>
  <c r="P45" i="11"/>
  <c r="O45" i="11"/>
  <c r="O44" i="11" s="1"/>
  <c r="N45" i="11"/>
  <c r="N44" i="11" s="1"/>
  <c r="M45" i="11"/>
  <c r="M44" i="11" s="1"/>
  <c r="L44" i="11"/>
  <c r="L43" i="11" s="1"/>
  <c r="R41" i="11"/>
  <c r="R22" i="11" s="1"/>
  <c r="Q41" i="11"/>
  <c r="Q22" i="11" s="1"/>
  <c r="P41" i="11"/>
  <c r="P22" i="11" s="1"/>
  <c r="O41" i="11"/>
  <c r="O22" i="11" s="1"/>
  <c r="O16" i="11" s="1"/>
  <c r="N41" i="11"/>
  <c r="N22" i="11" s="1"/>
  <c r="N16" i="11" s="1"/>
  <c r="M41" i="11"/>
  <c r="M22" i="11" s="1"/>
  <c r="M16" i="11" s="1"/>
  <c r="L41" i="11"/>
  <c r="L22" i="11" s="1"/>
  <c r="L16" i="11" s="1"/>
  <c r="R39" i="11"/>
  <c r="R21" i="11" s="1"/>
  <c r="Q39" i="11"/>
  <c r="Q21" i="11" s="1"/>
  <c r="P39" i="11"/>
  <c r="P21" i="11" s="1"/>
  <c r="O39" i="11"/>
  <c r="O21" i="11" s="1"/>
  <c r="O15" i="11" s="1"/>
  <c r="N39" i="11"/>
  <c r="N21" i="11" s="1"/>
  <c r="N15" i="11" s="1"/>
  <c r="M39" i="11"/>
  <c r="M21" i="11" s="1"/>
  <c r="M15" i="11" s="1"/>
  <c r="L39" i="11"/>
  <c r="L21" i="11" s="1"/>
  <c r="L15" i="11" s="1"/>
  <c r="R36" i="11"/>
  <c r="R20" i="11" s="1"/>
  <c r="R14" i="11" s="1"/>
  <c r="Q36" i="11"/>
  <c r="Q20" i="11" s="1"/>
  <c r="Q14" i="11" s="1"/>
  <c r="P36" i="11"/>
  <c r="P20" i="11" s="1"/>
  <c r="O36" i="11"/>
  <c r="O20" i="11" s="1"/>
  <c r="O14" i="11" s="1"/>
  <c r="M36" i="11"/>
  <c r="M20" i="11" s="1"/>
  <c r="M14" i="11" s="1"/>
  <c r="L36" i="11"/>
  <c r="L20" i="11" s="1"/>
  <c r="L14" i="11" s="1"/>
  <c r="R31" i="11"/>
  <c r="R19" i="11" s="1"/>
  <c r="Q31" i="11"/>
  <c r="Q19" i="11" s="1"/>
  <c r="P31" i="11"/>
  <c r="P19" i="11" s="1"/>
  <c r="O31" i="11"/>
  <c r="O19" i="11" s="1"/>
  <c r="O13" i="11" s="1"/>
  <c r="M31" i="11"/>
  <c r="M19" i="11" s="1"/>
  <c r="M13" i="11" s="1"/>
  <c r="L31" i="11"/>
  <c r="L19" i="11" s="1"/>
  <c r="L13" i="11" s="1"/>
  <c r="L30" i="11" l="1"/>
  <c r="D16" i="17"/>
  <c r="C16" i="17" s="1"/>
  <c r="C18" i="18" s="1"/>
  <c r="P14" i="11"/>
  <c r="D15" i="17"/>
  <c r="P13" i="11"/>
  <c r="D18" i="17"/>
  <c r="C18" i="17" s="1"/>
  <c r="C20" i="18" s="1"/>
  <c r="P16" i="11"/>
  <c r="P15" i="11"/>
  <c r="D17" i="17"/>
  <c r="C17" i="17" s="1"/>
  <c r="C19" i="18" s="1"/>
  <c r="R44" i="11"/>
  <c r="R43" i="11" s="1"/>
  <c r="R30" i="11" s="1"/>
  <c r="O24" i="11"/>
  <c r="O23" i="11" s="1"/>
  <c r="O17" i="11" s="1"/>
  <c r="O12" i="11" s="1"/>
  <c r="O43" i="11"/>
  <c r="O30" i="11" s="1"/>
  <c r="P44" i="11"/>
  <c r="N43" i="11"/>
  <c r="N30" i="11" s="1"/>
  <c r="N24" i="11"/>
  <c r="N23" i="11" s="1"/>
  <c r="N17" i="11" s="1"/>
  <c r="N12" i="11" s="1"/>
  <c r="M43" i="11"/>
  <c r="M30" i="11" s="1"/>
  <c r="M24" i="11"/>
  <c r="M23" i="11" s="1"/>
  <c r="M17" i="11" s="1"/>
  <c r="M12" i="11" s="1"/>
  <c r="Q44" i="11"/>
  <c r="Q43" i="11" s="1"/>
  <c r="Q30" i="11" s="1"/>
  <c r="L24" i="11"/>
  <c r="L23" i="11" s="1"/>
  <c r="L17" i="11" s="1"/>
  <c r="L12" i="11" s="1"/>
  <c r="C15" i="17"/>
  <c r="C17" i="18" s="1"/>
  <c r="R16" i="12"/>
  <c r="R15" i="12"/>
  <c r="Q16" i="11"/>
  <c r="R16" i="11"/>
  <c r="C84" i="5"/>
  <c r="C14" i="5"/>
  <c r="C20" i="5"/>
  <c r="C22" i="5"/>
  <c r="C23" i="5"/>
  <c r="C27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3" i="5"/>
  <c r="C85" i="5"/>
  <c r="E10" i="5"/>
  <c r="F10" i="5"/>
  <c r="O10" i="5"/>
  <c r="C25" i="5"/>
  <c r="C28" i="5"/>
  <c r="J10" i="5"/>
  <c r="M10" i="5"/>
  <c r="N10" i="5"/>
  <c r="C82" i="5"/>
  <c r="C24" i="5"/>
  <c r="E11" i="6"/>
  <c r="F11" i="6"/>
  <c r="H11" i="6"/>
  <c r="I11" i="6"/>
  <c r="J11" i="6"/>
  <c r="C43" i="18"/>
  <c r="C33" i="18"/>
  <c r="C34" i="18"/>
  <c r="C35" i="18"/>
  <c r="C36" i="18"/>
  <c r="C37" i="18"/>
  <c r="C38" i="18"/>
  <c r="C39" i="18"/>
  <c r="C41" i="18"/>
  <c r="C42" i="18"/>
  <c r="C32" i="18"/>
  <c r="C40" i="18"/>
  <c r="C46" i="17"/>
  <c r="E12" i="17"/>
  <c r="E32" i="17"/>
  <c r="C29" i="17"/>
  <c r="D26" i="17"/>
  <c r="P24" i="11" l="1"/>
  <c r="D20" i="17" s="1"/>
  <c r="C20" i="17" s="1"/>
  <c r="C22" i="18" s="1"/>
  <c r="C15" i="18" s="1"/>
  <c r="P43" i="11"/>
  <c r="P30" i="11" s="1"/>
  <c r="Q24" i="11"/>
  <c r="R24" i="11"/>
  <c r="C17" i="5"/>
  <c r="D10" i="5"/>
  <c r="C19" i="5"/>
  <c r="C26" i="5"/>
  <c r="C21" i="5"/>
  <c r="C12" i="5"/>
  <c r="G10" i="5"/>
  <c r="C15" i="5"/>
  <c r="K10" i="5"/>
  <c r="C13" i="5"/>
  <c r="C86" i="5"/>
  <c r="C16" i="5"/>
  <c r="H10" i="5"/>
  <c r="C18" i="5"/>
  <c r="D32" i="17"/>
  <c r="C42" i="17"/>
  <c r="E11" i="17"/>
  <c r="R23" i="11"/>
  <c r="R18" i="11" s="1"/>
  <c r="L18" i="11"/>
  <c r="Q23" i="11"/>
  <c r="Q18" i="11" s="1"/>
  <c r="N18" i="11"/>
  <c r="M18" i="11"/>
  <c r="D14" i="17" l="1"/>
  <c r="P23" i="11"/>
  <c r="D12" i="17"/>
  <c r="C10" i="5"/>
  <c r="I10" i="5"/>
  <c r="O18" i="11"/>
  <c r="P18" i="11" l="1"/>
  <c r="P17" i="11"/>
  <c r="P12" i="11" s="1"/>
  <c r="C14" i="18"/>
  <c r="R13" i="12" l="1"/>
  <c r="R12" i="12" s="1"/>
  <c r="Q13" i="11" l="1"/>
  <c r="C27" i="17"/>
  <c r="C28" i="17"/>
  <c r="C30" i="17"/>
  <c r="C14" i="17" l="1"/>
  <c r="C12" i="17" s="1"/>
  <c r="Q12" i="11"/>
  <c r="D11" i="17"/>
  <c r="C26" i="17"/>
  <c r="R13" i="11"/>
  <c r="R12" i="11" s="1"/>
  <c r="D11" i="19" l="1"/>
  <c r="C19" i="14"/>
  <c r="D10" i="19" l="1"/>
  <c r="C11" i="19"/>
  <c r="G34" i="16" l="1"/>
  <c r="E34" i="16"/>
  <c r="F36" i="16"/>
  <c r="H36" i="16" s="1"/>
  <c r="F35" i="16"/>
  <c r="H35" i="16" s="1"/>
  <c r="H37" i="16"/>
  <c r="H33" i="16"/>
  <c r="H31" i="16"/>
  <c r="H30" i="16"/>
  <c r="H29" i="16"/>
  <c r="H28" i="16"/>
  <c r="H27" i="16"/>
  <c r="H26" i="16"/>
  <c r="H25" i="16"/>
  <c r="H22" i="16"/>
  <c r="H21" i="16"/>
  <c r="H20" i="16"/>
  <c r="H19" i="16"/>
  <c r="H18" i="16"/>
  <c r="H17" i="16"/>
  <c r="H16" i="16"/>
  <c r="H14" i="16"/>
  <c r="H13" i="16"/>
  <c r="H12" i="16"/>
  <c r="G15" i="16"/>
  <c r="F15" i="16"/>
  <c r="E15" i="16"/>
  <c r="E11" i="16" s="1"/>
  <c r="G32" i="16"/>
  <c r="F32" i="16" s="1"/>
  <c r="F11" i="16" s="1"/>
  <c r="F24" i="16"/>
  <c r="H24" i="16" s="1"/>
  <c r="F23" i="16"/>
  <c r="H23" i="16" s="1"/>
  <c r="H34" i="16" l="1"/>
  <c r="F34" i="16"/>
  <c r="F10" i="16" s="1"/>
  <c r="G11" i="16"/>
  <c r="G10" i="16" s="1"/>
  <c r="H15" i="16"/>
  <c r="E10" i="16"/>
  <c r="H32" i="16"/>
  <c r="H11" i="16" l="1"/>
  <c r="H10" i="16"/>
  <c r="J10" i="16" s="1"/>
  <c r="D34" i="16"/>
  <c r="D15" i="16"/>
  <c r="D11" i="16" s="1"/>
  <c r="D10" i="16" l="1"/>
  <c r="C10" i="14"/>
  <c r="C23" i="14"/>
  <c r="C18" i="15" l="1"/>
  <c r="C25" i="15" l="1"/>
  <c r="C23" i="15" s="1"/>
  <c r="C52" i="17"/>
  <c r="C51" i="17" s="1"/>
  <c r="E51" i="17"/>
  <c r="D51" i="17"/>
  <c r="C50" i="17"/>
  <c r="C49" i="17" s="1"/>
  <c r="E49" i="17"/>
  <c r="D49" i="17"/>
  <c r="C47" i="17"/>
  <c r="C45" i="17"/>
  <c r="C21" i="14" s="1"/>
  <c r="C43" i="17"/>
  <c r="C40" i="17"/>
  <c r="C41" i="17"/>
  <c r="C39" i="17"/>
  <c r="C34" i="17"/>
  <c r="C44" i="17"/>
  <c r="C38" i="17"/>
  <c r="C37" i="17"/>
  <c r="C36" i="17"/>
  <c r="D48" i="17" l="1"/>
  <c r="E48" i="17"/>
  <c r="E10" i="17" s="1"/>
  <c r="C35" i="17"/>
  <c r="C32" i="17" s="1"/>
  <c r="C48" i="17"/>
  <c r="C11" i="17" l="1"/>
  <c r="C10" i="17" s="1"/>
  <c r="C20" i="14"/>
  <c r="C18" i="14" s="1"/>
  <c r="C17" i="14" s="1"/>
  <c r="D10" i="17"/>
  <c r="G11" i="17"/>
  <c r="G36" i="17" l="1"/>
  <c r="C30" i="18" l="1"/>
  <c r="C12" i="18" l="1"/>
  <c r="C11" i="9"/>
  <c r="C12" i="9"/>
  <c r="C13" i="9"/>
  <c r="C14" i="9"/>
  <c r="C15" i="9"/>
  <c r="C16" i="9"/>
  <c r="C17" i="9"/>
  <c r="C18" i="9"/>
  <c r="C19" i="9"/>
  <c r="C20" i="9"/>
  <c r="C21" i="9"/>
  <c r="C22" i="9"/>
  <c r="D9" i="9"/>
  <c r="D14" i="6"/>
  <c r="C14" i="6" s="1"/>
  <c r="D15" i="6"/>
  <c r="C15" i="6" s="1"/>
  <c r="D12" i="6"/>
  <c r="D16" i="6"/>
  <c r="D18" i="6"/>
  <c r="D17" i="6"/>
  <c r="D19" i="6"/>
  <c r="C19" i="6" s="1"/>
  <c r="D20" i="6"/>
  <c r="C20" i="6" s="1"/>
  <c r="D22" i="6"/>
  <c r="C22" i="6" s="1"/>
  <c r="D21" i="6"/>
  <c r="C21" i="6" s="1"/>
  <c r="D23" i="6"/>
  <c r="D24" i="6"/>
  <c r="G14" i="6"/>
  <c r="G15" i="6"/>
  <c r="G12" i="6"/>
  <c r="G16" i="6"/>
  <c r="G18" i="6"/>
  <c r="G17" i="6"/>
  <c r="G19" i="6"/>
  <c r="G20" i="6"/>
  <c r="G22" i="6"/>
  <c r="G21" i="6"/>
  <c r="G23" i="6"/>
  <c r="G24" i="6"/>
  <c r="D13" i="6"/>
  <c r="C17" i="6" l="1"/>
  <c r="C18" i="6"/>
  <c r="C24" i="6"/>
  <c r="L24" i="6" s="1"/>
  <c r="C16" i="6"/>
  <c r="C23" i="6"/>
  <c r="L23" i="6" s="1"/>
  <c r="C12" i="6"/>
  <c r="L12" i="6" s="1"/>
  <c r="D11" i="6"/>
  <c r="L20" i="6"/>
  <c r="L17" i="6"/>
  <c r="L15" i="6"/>
  <c r="L21" i="6"/>
  <c r="L19" i="6"/>
  <c r="L18" i="6"/>
  <c r="L16" i="6"/>
  <c r="L22" i="6"/>
  <c r="L14" i="6"/>
  <c r="A5" i="15" l="1"/>
  <c r="A5" i="16" s="1"/>
  <c r="A1" i="15"/>
  <c r="A1" i="16" s="1"/>
  <c r="A1" i="17" s="1"/>
  <c r="A1" i="18" s="1"/>
  <c r="A2" i="15"/>
  <c r="A2" i="16" s="1"/>
  <c r="A2" i="17" s="1"/>
  <c r="A2" i="18" s="1"/>
  <c r="A2" i="19" s="1"/>
  <c r="A1" i="5" l="1"/>
  <c r="A1" i="6" s="1"/>
  <c r="A1" i="9" s="1"/>
  <c r="A1" i="19"/>
  <c r="A5" i="17"/>
  <c r="A5" i="18" s="1"/>
  <c r="A2" i="5"/>
  <c r="A2" i="6" s="1"/>
  <c r="A2" i="9" s="1"/>
  <c r="C9" i="18"/>
  <c r="C8" i="18" s="1"/>
  <c r="C30" i="15"/>
  <c r="C11" i="15"/>
  <c r="C9" i="15" s="1"/>
  <c r="A5" i="6" l="1"/>
  <c r="A5" i="9" s="1"/>
  <c r="A5" i="19"/>
  <c r="C10" i="9"/>
  <c r="C9" i="9" s="1"/>
  <c r="C34" i="16"/>
  <c r="C11" i="16"/>
  <c r="C12" i="14"/>
  <c r="C9" i="14"/>
  <c r="C8" i="14" l="1"/>
  <c r="C10" i="16"/>
  <c r="F9" i="9"/>
  <c r="G13" i="6" l="1"/>
  <c r="G11" i="6" l="1"/>
  <c r="C13" i="6"/>
  <c r="C11" i="6"/>
  <c r="L13" i="6" l="1"/>
  <c r="L11" i="6" s="1"/>
</calcChain>
</file>

<file path=xl/comments1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Số còn lại trừ nguồn thu quy động nhân dân đóng góp của huyện+xã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gồm Thuế GTGT + thuế TNDN + thuế TNCN</t>
        </r>
      </text>
    </comment>
  </commentList>
</comments>
</file>

<file path=xl/sharedStrings.xml><?xml version="1.0" encoding="utf-8"?>
<sst xmlns="http://schemas.openxmlformats.org/spreadsheetml/2006/main" count="983" uniqueCount="468">
  <si>
    <t>STT</t>
  </si>
  <si>
    <t>NỘI DUNG</t>
  </si>
  <si>
    <t>TỔNG THU NSNN</t>
  </si>
  <si>
    <t>A</t>
  </si>
  <si>
    <t>B</t>
  </si>
  <si>
    <t>TỔNG THU NGÂN SÁCH NHÀ NƯỚC</t>
  </si>
  <si>
    <t>I</t>
  </si>
  <si>
    <t>Thu nội địa</t>
  </si>
  <si>
    <t>Thuế thu nhập cá nhân</t>
  </si>
  <si>
    <t>Thuế bảo vệ môi trường</t>
  </si>
  <si>
    <t>Lệ phí trước bạ</t>
  </si>
  <si>
    <t>Thu phí, lệ phí</t>
  </si>
  <si>
    <t>Thuế sử dụng đất nông nghiệp</t>
  </si>
  <si>
    <t>Thuế sử dụng đất phi nông nghiệp</t>
  </si>
  <si>
    <t>Tiền cho thuê đất, thuê mặt nước</t>
  </si>
  <si>
    <t>Thu tiền sử dụng đất</t>
  </si>
  <si>
    <t>Tiền cho thuê và tiền bán nhà ở thuộc sở hữu nhà nước</t>
  </si>
  <si>
    <t>Thu tiền cấp quyền khai thác khoáng sản</t>
  </si>
  <si>
    <t>Thu khác ngân sách</t>
  </si>
  <si>
    <t>II</t>
  </si>
  <si>
    <t>Thu viện trợ</t>
  </si>
  <si>
    <t>Thu từ khu vực DNNN do Trung ương quản lý (Chi tiết theo sắc thuế)</t>
  </si>
  <si>
    <t xml:space="preserve">Thu từ khu vực DNNN do Địa phương quản lý (Chi tiết theo sắc thuế) </t>
  </si>
  <si>
    <t>Thu từ khu vực doanh nghiệp có vốn đầu tư nước ngoài (Chi tiết theo sắc thuế)</t>
  </si>
  <si>
    <t>Thu từ khu vực kinh tế ngoài quốc doanh (Chi tiết theo sắc thuế)</t>
  </si>
  <si>
    <t>Thu từ hoạt động xổ số kiến thiết (Chi tiết theo sắc thuế)</t>
  </si>
  <si>
    <t>Nội dung</t>
  </si>
  <si>
    <t xml:space="preserve">Chia ra </t>
  </si>
  <si>
    <t>Chi đầu tư phát triển</t>
  </si>
  <si>
    <t>Chi đầu tư cho các dự án</t>
  </si>
  <si>
    <t>Trong đó chia theo lĩnh vực:</t>
  </si>
  <si>
    <t>-</t>
  </si>
  <si>
    <t>Chi giáo dục - đào tạo và dạy nghề</t>
  </si>
  <si>
    <t>Chi khoa học và công nghệ</t>
  </si>
  <si>
    <t>Trong đó chia theo nguồn vốn:</t>
  </si>
  <si>
    <t>Chi đầu tư từ nguồn thu tiền sử dụng đất</t>
  </si>
  <si>
    <t>Chi đầu tư phát triển khác</t>
  </si>
  <si>
    <t>Chi thường xuyên</t>
  </si>
  <si>
    <t>Trong đó:</t>
  </si>
  <si>
    <t>III</t>
  </si>
  <si>
    <t>Chi dự phòng ngân sách</t>
  </si>
  <si>
    <t>IV</t>
  </si>
  <si>
    <t>CHI CÁC CHƯƠNG TRÌNH MỤC TIÊU</t>
  </si>
  <si>
    <t>Chi các chương trình mục tiêu quốc gia</t>
  </si>
  <si>
    <t>Chi các chương trình mục tiêu, nhiệm vụ</t>
  </si>
  <si>
    <t>Dự toán</t>
  </si>
  <si>
    <t>1.1</t>
  </si>
  <si>
    <t>1.2</t>
  </si>
  <si>
    <t>1.3</t>
  </si>
  <si>
    <t>Chi y tế, dân số và gia đình</t>
  </si>
  <si>
    <t>1.4</t>
  </si>
  <si>
    <t>Chi bảo vệ môi trường</t>
  </si>
  <si>
    <t>Chi các hoạt động kinh tế</t>
  </si>
  <si>
    <t>Chi hoạt động của cơ quan quản lý nhà nước, đảng, đoàn thể</t>
  </si>
  <si>
    <t>Chi bảo đảm xã hội</t>
  </si>
  <si>
    <t xml:space="preserve">Dự phòng ngân sách </t>
  </si>
  <si>
    <t>TÊN ĐƠN VỊ</t>
  </si>
  <si>
    <t xml:space="preserve">TỔNG SỐ </t>
  </si>
  <si>
    <t>CHI ĐẦU TƯ PHÁT TRIỂN (KHÔNG KỂ CHƯƠNG TRÌNH MỤC TIÊU QUỐC GIA)</t>
  </si>
  <si>
    <t>CHI THƯỜNG XUYÊN (KHÔNG KỂ CHƯƠNG TRÌNH MỤC TIÊU QUỐC GIA)</t>
  </si>
  <si>
    <t>CHI DỰ PHÒNG NGÂN SÁCH</t>
  </si>
  <si>
    <t>CHI CHƯƠNG TRÌNH MTQG</t>
  </si>
  <si>
    <t>TỔNG SỐ</t>
  </si>
  <si>
    <t>CHI ĐẦU TƯ PHÁT TRIỂN</t>
  </si>
  <si>
    <t>CHI THƯỜNG XUYÊN</t>
  </si>
  <si>
    <t>Thuế giá trị gia tăng</t>
  </si>
  <si>
    <t>Thuế thu nhập doanh nghiệp</t>
  </si>
  <si>
    <t>Thuế tiêu thụ đặc biệt</t>
  </si>
  <si>
    <t>Thuế tài nguyên</t>
  </si>
  <si>
    <t>Thu khác ngoài quốc doanh</t>
  </si>
  <si>
    <t>Thu bổ sung từ ngân sách cấp Tỉnh</t>
  </si>
  <si>
    <t>Bổ sung có mục tiêu</t>
  </si>
  <si>
    <t>Bổ sung cân đối ngân sách</t>
  </si>
  <si>
    <t>Chi đầu tư từ nguồn vốn tập trung</t>
  </si>
  <si>
    <t>An ninh</t>
  </si>
  <si>
    <t>Quốc phòng</t>
  </si>
  <si>
    <t>Chi khác</t>
  </si>
  <si>
    <t>Chi bổ sung cân đối</t>
  </si>
  <si>
    <t>TRONG ĐÓ</t>
  </si>
  <si>
    <t>CHI GIÁO DỤC - ĐÀO TẠO VÀ DẠY NGHỀ</t>
  </si>
  <si>
    <t>CHI PHÁT THANH, TRUYỀN HÌNH, THÔNG TẤN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</si>
  <si>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</si>
  <si>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</si>
  <si>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</si>
  <si>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</si>
  <si>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Tên đơn vị</t>
  </si>
  <si>
    <t>Tổng thu NSNN trên địa bàn</t>
  </si>
  <si>
    <t>Chi bổ sung thực hiện điều chỉnh tiền lương</t>
  </si>
  <si>
    <t>Thu chuyển nguồn từ năm trước chuyển sang</t>
  </si>
  <si>
    <t>Tổng số</t>
  </si>
  <si>
    <t>Bổ sung cân đối</t>
  </si>
  <si>
    <t>Trong đó</t>
  </si>
  <si>
    <t>Tổng cộng</t>
  </si>
  <si>
    <t>5a</t>
  </si>
  <si>
    <t>5b</t>
  </si>
  <si>
    <t>Thu bổ sung từ ngân sách cấp trên</t>
  </si>
  <si>
    <t>Thu bổ sung cân đối</t>
  </si>
  <si>
    <t>Thu bổ sung có mục tiêu</t>
  </si>
  <si>
    <t> I</t>
  </si>
  <si>
    <t>Dự phòng ngân sách</t>
  </si>
  <si>
    <t>Chi các chương trình mục tiêu</t>
  </si>
  <si>
    <t>Nguồn thu ngân sách</t>
  </si>
  <si>
    <t>Thu ngân sách được hưởng theo phân cấp</t>
  </si>
  <si>
    <t>Chi ngân sách</t>
  </si>
  <si>
    <t> -</t>
  </si>
  <si>
    <t>Chi bổ sung có mục tiêu</t>
  </si>
  <si>
    <t>- 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</si>
  <si>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</si>
  <si>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</si>
  <si>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</si>
  <si>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Văn phòng HĐND và UBND</t>
  </si>
  <si>
    <t>Phòng Nội vụ</t>
  </si>
  <si>
    <t>Phòng Y tế</t>
  </si>
  <si>
    <t>Trung tâm tin học</t>
  </si>
  <si>
    <t>Chi khác ngân sách</t>
  </si>
  <si>
    <t>KHÁC</t>
  </si>
  <si>
    <t>CHI VĂN HÓA THÔNG TIN</t>
  </si>
  <si>
    <t>CHI THỂ DỤC THỂ THAO</t>
  </si>
  <si>
    <t>Danh mục dự án</t>
  </si>
  <si>
    <t>Địa điểm xây dựng</t>
  </si>
  <si>
    <t>Năng lực thiết kế</t>
  </si>
  <si>
    <t>Quyết định đầu tư</t>
  </si>
  <si>
    <t>Thu ngân sách xã, phường được hưởng theo phân cấp</t>
  </si>
  <si>
    <t>CHI AN NINH - QUỐC PHÒNG</t>
  </si>
  <si>
    <t>TT</t>
  </si>
  <si>
    <t>Địa điểm mở tài khoản của dự án</t>
  </si>
  <si>
    <t>Chủ dự án</t>
  </si>
  <si>
    <t>Mã số dự án</t>
  </si>
  <si>
    <t>Mã ngành kinh tế (loại, khoản)</t>
  </si>
  <si>
    <t>Thời gian KC-HT</t>
  </si>
  <si>
    <t>Ghi   chú</t>
  </si>
  <si>
    <t>Số quyết định, ngày tháng năm</t>
  </si>
  <si>
    <t>Tổng mức đầu tư</t>
  </si>
  <si>
    <t>Trong đó NSNN</t>
  </si>
  <si>
    <t>Thu hồi vốn đã ứng trước</t>
  </si>
  <si>
    <t>Trả nợ XDCB</t>
  </si>
  <si>
    <t>Tất toán hoàn thành công trình</t>
  </si>
  <si>
    <t>PHÂN BỔ CÁC NGÀNH VÀ LĨNH VỰC</t>
  </si>
  <si>
    <t>Giáo dục và đào tạo</t>
  </si>
  <si>
    <t>Văn hóa xã hội</t>
  </si>
  <si>
    <t>Giao thông</t>
  </si>
  <si>
    <t>Quản lý nhà nước</t>
  </si>
  <si>
    <t>Thu ngân sách cấp xã hưởng 100%</t>
  </si>
  <si>
    <t xml:space="preserve">Thu ngân sách cấp xã hưởng từ các khoản thu phân chia </t>
  </si>
  <si>
    <t>Biểu số 81/CK-NSNN</t>
  </si>
  <si>
    <t xml:space="preserve">Dự toán </t>
  </si>
  <si>
    <t>Biểu số 82/CK-NSNN</t>
  </si>
  <si>
    <t>Biểu số 83/CK-NSNN</t>
  </si>
  <si>
    <t>Biểu số 84/CK-NSNN</t>
  </si>
  <si>
    <t>Biểu số 85/CK-NSNN</t>
  </si>
  <si>
    <t>Biểu số 86/CK-NSNN</t>
  </si>
  <si>
    <t>Biểu số 87/CK-NSNN</t>
  </si>
  <si>
    <t>Biểu số 88/CK-NSNN</t>
  </si>
  <si>
    <t>Biểu số 89/CK-NSNN</t>
  </si>
  <si>
    <t>Biểu số 90/CK-NSNN</t>
  </si>
  <si>
    <t>1=2+3+4</t>
  </si>
  <si>
    <t>Biểu số 92a/CK-NSNN</t>
  </si>
  <si>
    <t>Biểu số 92b/CK-NSNN</t>
  </si>
  <si>
    <t>Đơn vị: Triệu đồng</t>
  </si>
  <si>
    <t>TỔNG NGUỒN THU NGÂN SÁCH HUYỆN</t>
  </si>
  <si>
    <t>Thu ngân sách huyện hưởng 100%</t>
  </si>
  <si>
    <t xml:space="preserve">Thu ngân sách huyện hưởng từ các khoản thu phân chia </t>
  </si>
  <si>
    <t>NGÂN SÁCH CẤP HUYỆN</t>
  </si>
  <si>
    <t>THU NS HUYỆN</t>
  </si>
  <si>
    <t>Thu ngân sách huyện được hưởng theo phân cấp</t>
  </si>
  <si>
    <t>TỔNG CHI NGÂN SÁCH HUYỆN</t>
  </si>
  <si>
    <t>Tổng chi cân đối ngân sách huyện</t>
  </si>
  <si>
    <t>NGÂN SÁCH XÃ, THỊ TRẤN</t>
  </si>
  <si>
    <t>Thu bổ sung từ ngân sách cấp huyện</t>
  </si>
  <si>
    <t>Chi bổ sung cho ngân sách xã, thị trấn</t>
  </si>
  <si>
    <t>Chi thuộc nhiệm vụ của ngân sách cấp huyện</t>
  </si>
  <si>
    <t>CHI CÂN ĐỐI NGÂN SÁCH HUYỆN</t>
  </si>
  <si>
    <t>Ngân sách huyện</t>
  </si>
  <si>
    <t>Ngân sách cấp huyện</t>
  </si>
  <si>
    <t>Ngân sách xã, thị trấn</t>
  </si>
  <si>
    <t>Thị trấn Lấp Vò</t>
  </si>
  <si>
    <t>Xã Bình Thành</t>
  </si>
  <si>
    <t>Xã Định An</t>
  </si>
  <si>
    <t>Xã Định Yên</t>
  </si>
  <si>
    <t>Xã Vĩnh Thạnh</t>
  </si>
  <si>
    <t>Xã Long Hưng A</t>
  </si>
  <si>
    <t>Xã Long Hưng B</t>
  </si>
  <si>
    <t>Xã Tân Khánh Trung</t>
  </si>
  <si>
    <t>Xã Tân Mỹ</t>
  </si>
  <si>
    <t>Xã Mỹ An Hưng A</t>
  </si>
  <si>
    <t>Xã Mỹ An Hung B</t>
  </si>
  <si>
    <t>Xã Hội An Đông</t>
  </si>
  <si>
    <t>Xã Bình Thạnh Trung</t>
  </si>
  <si>
    <t>CHI NGÂN SÁCH CẤP HUYỆN THEO LĨNH VỰC</t>
  </si>
  <si>
    <t>Phòng Nông nghiệp-PTNT</t>
  </si>
  <si>
    <t>Phòng Tư pháp</t>
  </si>
  <si>
    <t>Phòng Kinh tế-Hạ tầng</t>
  </si>
  <si>
    <t>Phòng Tài chính-Kế hoạch</t>
  </si>
  <si>
    <t>Phòng Giáo dục-Đào tạo</t>
  </si>
  <si>
    <t>Phòng Lao động TBXH</t>
  </si>
  <si>
    <t>Phòng Văn hóa Thông tin</t>
  </si>
  <si>
    <t>Phòng Tài nguyên-Môi trường</t>
  </si>
  <si>
    <t>Thanh tra Nhà nước</t>
  </si>
  <si>
    <t>Trung tâm bồi dưỡng chính trị</t>
  </si>
  <si>
    <t>Mặt trận Tổ quốc</t>
  </si>
  <si>
    <t>Huyện đoàn</t>
  </si>
  <si>
    <t>Hội Liện hịêp phụ nữ</t>
  </si>
  <si>
    <t>Hội nông dân</t>
  </si>
  <si>
    <t>Hội cựu chiến binh</t>
  </si>
  <si>
    <t>Hội Chữ Thập đỏ</t>
  </si>
  <si>
    <t>Hội người cao tuổi</t>
  </si>
  <si>
    <t>Hội Luật gia</t>
  </si>
  <si>
    <t>Công an</t>
  </si>
  <si>
    <t>Kinh phí chưa phân bổ</t>
  </si>
  <si>
    <t>Ban quản lý dự án và Phát triển Quỹ đất</t>
  </si>
  <si>
    <t>Thu ngân sách xã, thị trấn được hưởng theo phân cấp</t>
  </si>
  <si>
    <t>KBNN Lấp Vò</t>
  </si>
  <si>
    <t>072</t>
  </si>
  <si>
    <t>MAHA</t>
  </si>
  <si>
    <t>TKT</t>
  </si>
  <si>
    <t>BTT</t>
  </si>
  <si>
    <t>Công trình dân dụng cấp III</t>
  </si>
  <si>
    <t>VT</t>
  </si>
  <si>
    <t>ĐA</t>
  </si>
  <si>
    <t>071</t>
  </si>
  <si>
    <t>Công trình giao thông, cấp IV</t>
  </si>
  <si>
    <t>Ban QLDA&amp;PTQĐ</t>
  </si>
  <si>
    <t>Thu chuyển nguồn cải cách tiền lương, chính sách năm trước chuyển sang</t>
  </si>
  <si>
    <t>Chi đầu tư quyết toán hình thức sự nghiệp</t>
  </si>
  <si>
    <t>Tổng chi cân đối ngân sách xã, thị trấn</t>
  </si>
  <si>
    <t>Trung tâm Giáo dục Nghề nghiệp</t>
  </si>
  <si>
    <t>Trung tâm Dịch vụ Nông nghiệp</t>
  </si>
  <si>
    <t>Trung tâm Văn hóa-Thể thao và Truyền thanh</t>
  </si>
  <si>
    <t>Hội Khuyến học và Cực Giáo chức</t>
  </si>
  <si>
    <t>(Chi tiết theo từng CT mục tiêu quốc gia)</t>
  </si>
  <si>
    <t>(Chi tiết theo từng CT mục tiêu nhiệm vụ)</t>
  </si>
  <si>
    <t>Bố trí chuẩn bị đầu tư</t>
  </si>
  <si>
    <t>Bố trí đối ứng vốn Tỉnh</t>
  </si>
  <si>
    <t>Chuẩn bị đầu tư</t>
  </si>
  <si>
    <t>Bố trí đối ứng vốn tỉnh</t>
  </si>
  <si>
    <t>ĐY</t>
  </si>
  <si>
    <t>Số thu bổ sung từ ngân sách cấp huyện</t>
  </si>
  <si>
    <t>CHI GIÁO DỤC-ĐÀO TẠO VÀ DẠY NGHỀ</t>
  </si>
  <si>
    <t>1.5</t>
  </si>
  <si>
    <t>1.6</t>
  </si>
  <si>
    <t>1.7</t>
  </si>
  <si>
    <t>1.8</t>
  </si>
  <si>
    <t>1.9</t>
  </si>
  <si>
    <t>ỦY BAN NHÂN DÂN</t>
  </si>
  <si>
    <t xml:space="preserve">   HUYỆN LẤP VÒ</t>
  </si>
  <si>
    <t>Kế hoạch vốn đầu tư công trung hạn giai đoạn 2021 - 2025</t>
  </si>
  <si>
    <t>Ban Chỉ huy Quân sự</t>
  </si>
  <si>
    <t>Trường Mầm non thị trấn Lấp Vò</t>
  </si>
  <si>
    <t>Trường Mầm non Định Yên</t>
  </si>
  <si>
    <t>Trường Mầm non Định An</t>
  </si>
  <si>
    <t>Trường Mẫu giáo Bình Thành</t>
  </si>
  <si>
    <t>Trường Mầm non Hội An Đông</t>
  </si>
  <si>
    <t>Trường Mẫu giáo Bình Thạnh Trung</t>
  </si>
  <si>
    <t>Trường Mầm non Vĩnh Thạnh</t>
  </si>
  <si>
    <t>Trường Mẫu giáo Long Hưng B</t>
  </si>
  <si>
    <t>Trường Mầm non Tân Khánh Trung</t>
  </si>
  <si>
    <t>Trường Mầm non Tân Mỹ</t>
  </si>
  <si>
    <t>Trường Mầm non Mỹ An Hưng A</t>
  </si>
  <si>
    <t>Trường Mầm non Mỹ An Hưng B</t>
  </si>
  <si>
    <t>Trường Mẫu giáo Mỹ An Hưng B</t>
  </si>
  <si>
    <t>Trường Mầm non Long Hưng A</t>
  </si>
  <si>
    <t>Trường Tiểu học Định Yên 1</t>
  </si>
  <si>
    <t>Trường Tiểu học Định Yên 2</t>
  </si>
  <si>
    <t>Trường Tiểu học Định An</t>
  </si>
  <si>
    <t>Trường Tiểu học Bình Thành 2</t>
  </si>
  <si>
    <t>Trường Tiểu học Bình Thành 3</t>
  </si>
  <si>
    <t>Trường Tiểu học thị trấn Lấp Vò 1</t>
  </si>
  <si>
    <t>Trường Tiểu học thị trấn Lấp Vò 2</t>
  </si>
  <si>
    <t>Trường Tiểu học Hội An Đông</t>
  </si>
  <si>
    <t>Trường Tiểu học Bình Thạnh Trung 1</t>
  </si>
  <si>
    <t>Trường Tiểu học Bình Thạnh Trung 2</t>
  </si>
  <si>
    <t>Trường Tiểu học Vĩnh Thạnh 1</t>
  </si>
  <si>
    <t>Trường Tiểu học Vĩnh Thạnh 2</t>
  </si>
  <si>
    <t>Trường Tiểu học Long Hưng B2</t>
  </si>
  <si>
    <t>Trường Tiểu học Long Hưng B3</t>
  </si>
  <si>
    <t>Trường Tiểu học Tân Khánh Trung 1</t>
  </si>
  <si>
    <t>Trường Tiểu học Tân Khánh Trung 3</t>
  </si>
  <si>
    <t>Trường Tiểu học Tân Mỹ 1</t>
  </si>
  <si>
    <t>Trường Tiểu học Tân Mỹ 2</t>
  </si>
  <si>
    <t>Trường Tiểu học Mỹ An Hưng A</t>
  </si>
  <si>
    <t>Trường Tiểu học Mỹ An Hưng B1</t>
  </si>
  <si>
    <t>Trường Tiểu học Mỹ An Hưng B2</t>
  </si>
  <si>
    <t>Trường Tiểu học Long Hưng A</t>
  </si>
  <si>
    <t>Trường Trung học cơ sở Định Yên</t>
  </si>
  <si>
    <t>Trường Trung học cơ sở Định An</t>
  </si>
  <si>
    <t>Trường Trung học cơ sở Bình Thành</t>
  </si>
  <si>
    <t>Trường Trung học cơ sở thị trấn Lấp Vò</t>
  </si>
  <si>
    <t>Trường Trung học cơ sở Hội An Đông</t>
  </si>
  <si>
    <t>Trường Trung học cơ sở Vĩnh Thạnh</t>
  </si>
  <si>
    <t>Trường Trung học cơ sở Long Hưng B</t>
  </si>
  <si>
    <t>Trường Tiểu học-Trung học cơ sở Tân Khánh Trung</t>
  </si>
  <si>
    <t>Trường Trung học cơ sở Tân Mỹ</t>
  </si>
  <si>
    <t>Trường Trung học cơ sở Mỹ An Hưng A</t>
  </si>
  <si>
    <t>Trường Trung học cơ sở Mỹ An Hưng B</t>
  </si>
  <si>
    <t>Trường Trung học cơ sở Long Hưng A</t>
  </si>
  <si>
    <t>Trung ương, Tỉnh</t>
  </si>
  <si>
    <t>Huyện</t>
  </si>
  <si>
    <t>Xã-TT</t>
  </si>
  <si>
    <t>073</t>
  </si>
  <si>
    <t>2022-2024</t>
  </si>
  <si>
    <t xml:space="preserve">Đường ĐH.69 (đoạn từ giao ĐH.70 tại cầu Ngã 3 Thân Sở đến Cầu Nước Xoáy (xã Long Hưng A); Hạng mục: Nâng cấp, mở rộng </t>
  </si>
  <si>
    <t>TM, LHA</t>
  </si>
  <si>
    <t>Số 1349/QĐ-UBND.HC ngày 30/9/2021</t>
  </si>
  <si>
    <t>161</t>
  </si>
  <si>
    <t>TTLV</t>
  </si>
  <si>
    <t>221</t>
  </si>
  <si>
    <t>Bia tưởng niệm vụ thảm sát rạch Mương Chùa, hạng mục: Bồi thường, xây dựng</t>
  </si>
  <si>
    <t>HAĐ</t>
  </si>
  <si>
    <t xml:space="preserve">Số 1360/QĐ-UBND.HC ngày 30/9/2021 </t>
  </si>
  <si>
    <t>LHA</t>
  </si>
  <si>
    <t>7931930</t>
  </si>
  <si>
    <t>Khu liên hợp Văn hóa-Thể dục thể thao huyện; Hạng mục: Bồi thường, San lấp mặt bằng</t>
  </si>
  <si>
    <t>Bồi thường và san lấp mặt bằng diện tích 73.326m2</t>
  </si>
  <si>
    <t>1.10</t>
  </si>
  <si>
    <t>V</t>
  </si>
  <si>
    <t>VI</t>
  </si>
  <si>
    <t>Thu chuyển nguồn năm trước chuyển sang (cải cách tiền lương, chính sách)</t>
  </si>
  <si>
    <t>Thu kết dư</t>
  </si>
  <si>
    <t>Chi tạo nguồn, điều chỉnh tiền lương</t>
  </si>
  <si>
    <t>Chi chuyển nguồn sang năm sau</t>
  </si>
  <si>
    <t xml:space="preserve">Thu chuyển nguồn năm trước chuyển sang </t>
  </si>
  <si>
    <t>Thu chuyển nguồn năm trước chuyển sang</t>
  </si>
  <si>
    <t>C</t>
  </si>
  <si>
    <t>Chi đầu tư từ nguồn thu xổ số kiến thiết</t>
  </si>
  <si>
    <t>Chi văn hóa thông tin-TT và TT</t>
  </si>
  <si>
    <t xml:space="preserve">CHI BỔ SUNG CÂN ĐỐI CHO NGÂN SÁCH XÃ, THỊ TRẤN </t>
  </si>
  <si>
    <t>Chi từ nguồn tăng thu DT năm 2022 so với DT năm 2023</t>
  </si>
  <si>
    <t>CHI CHUYỂN NGUỒN SANG NGÂN SÁCH NĂM SAU</t>
  </si>
  <si>
    <t>CHI TẠO NGUỒN, ĐIỀU CHÌNH TIỀN LƯƠNG</t>
  </si>
  <si>
    <t>CHI BỔ SUNG CÓ MỤC TIÊU CHO NGÂN SÁCH XÃ</t>
  </si>
  <si>
    <t xml:space="preserve">Các cơ quan, tổ chức </t>
  </si>
  <si>
    <t>CHI KHOA HỌC VÀ CÔNG NGHỆ</t>
  </si>
  <si>
    <t>CHI Y TẾ DÂN SỐ VÀ GIA ĐÌNH</t>
  </si>
  <si>
    <t>chi giao thông</t>
  </si>
  <si>
    <t>Chi nông nghiệp, lâm nghiệp, thủy lợi, thủy sản</t>
  </si>
  <si>
    <t>CHI VĂN HÓA THÔNG TIN, CHI PHÁT THANH, TRUYỀN THANH VÀ CHI THỂ DỤC THỂ THAO</t>
  </si>
  <si>
    <t>Phòng Kinh tế và Hạ tầng</t>
  </si>
  <si>
    <t>Nhiệm vụ quy hoạch</t>
  </si>
  <si>
    <t>Phòng KT&amp;HT</t>
  </si>
  <si>
    <t>332</t>
  </si>
  <si>
    <t>Lập quy hoạch</t>
  </si>
  <si>
    <t>TM</t>
  </si>
  <si>
    <t>Tất toán công trình hoàn thành</t>
  </si>
  <si>
    <t>D</t>
  </si>
  <si>
    <t>Đối ứng công trình vốn Tỉnh hỗ trợ, Trung ương hỗ trợ nông thôn mới (theo NQ số 15/NQ-HĐND ngày 15/7/2022 của HĐND Tỉnh)</t>
  </si>
  <si>
    <t>Thực hiện dự án</t>
  </si>
  <si>
    <t>Lĩnh vực giáo dục</t>
  </si>
  <si>
    <t>a</t>
  </si>
  <si>
    <t>Các dự án khởi công mới năm 2023 (bồi thường)</t>
  </si>
  <si>
    <t xml:space="preserve">Trường THCS Định Yên; Hạng mục: Bồi thường, xây dựng </t>
  </si>
  <si>
    <t xml:space="preserve"> Bồi thường, xây dựng 22 phòng học, 39 phòng chức năng và các HMP</t>
  </si>
  <si>
    <t>Số 1346/QĐ-UBND.HC 
ngày 30/9/2021</t>
  </si>
  <si>
    <t xml:space="preserve">Trường Mẫu giáo Bình Thạnh Trung; Hạng mục: Bồi thường, xây dựng </t>
  </si>
  <si>
    <t>Bồi thường, xây dựng mới 15 phòng học, 18 phòng chức năng và các HMP</t>
  </si>
  <si>
    <t>Số 443/QĐ-UBND.HC ngày 20/6/2022</t>
  </si>
  <si>
    <t>Lĩnh vực Văn hóa Xã hội</t>
  </si>
  <si>
    <t>5.1</t>
  </si>
  <si>
    <t>5.2</t>
  </si>
  <si>
    <t>5.3</t>
  </si>
  <si>
    <t>2023-2024</t>
  </si>
  <si>
    <t xml:space="preserve">Trường Mầm non Long Hưng A; Hạng mục: Bồi thường, xây dựng </t>
  </si>
  <si>
    <t>Số 398/QĐ-UBND.HC ngày 01/6/2022</t>
  </si>
  <si>
    <t>Lĩnh vực giao thông</t>
  </si>
  <si>
    <t>Khối Nội chính (Viện kiểm sát Nhân dân huyện, Chi cục thi hành án huyện, Thanh tra huyện và Tòa án nhân dân huyện)</t>
  </si>
  <si>
    <t>Số 304/QĐ-UBND.HC ngày 314/4/2022</t>
  </si>
  <si>
    <t>Văn hóa Xã hội</t>
  </si>
  <si>
    <t>Giáo dục-Đào tạo</t>
  </si>
  <si>
    <t>Hạ tầng đô thị-công nghiệp</t>
  </si>
  <si>
    <t>Nông nghiệp&amp;PTNT</t>
  </si>
  <si>
    <t>Quản lý Nhà nước</t>
  </si>
  <si>
    <t>Quy hoạch</t>
  </si>
  <si>
    <t>CÂN ĐỐI NGÂN SÁCH HUYỆN NĂM 2024</t>
  </si>
  <si>
    <t>DỰ TOÁN CHI BỔ SUNG CÓ MỤC TIÊU TỪ NGÂN SÁCH CẤP HUYỆN
 CHO NGÂN SÁCH TỪNG XÃ, THỊ TRẤN NĂM 2024</t>
  </si>
  <si>
    <t>KẾ HOẠCH ĐẦU TƯ CÔNG  NĂM 2024  HUYỆN QUẢN LÝ (NGUỒN VỐN NGÂN SÁCH TẬP TRUNG)</t>
  </si>
  <si>
    <t>KẾ HOẠCH ĐẦU TƯ CÔNG  NĂM 2024  HUYỆN QUẢN LÝ (NGUỒN VỐN SỬ DỤNG ĐẤT)</t>
  </si>
  <si>
    <t>DỰ TOÁN THU, SỐ BỔ SUNG VÀ DỰ TOÁN CHI CÂN ĐỐI NGÂN SÁCH TỪNG XÃ, THỊ TRẤN NĂM 2024</t>
  </si>
  <si>
    <t>DỰ TOÁN CHI THƯỜNG XUYÊN CỦA NGÂN SÁCH CẤP HUYỆN CHO TỪNG CƠ QUAN, TỔ CHỨC THEO LĨNH VỰC NĂM 2024</t>
  </si>
  <si>
    <t>DỰ TOÁN CHI ĐẦU TƯ PHÁT TRIỂN CỦA NGÂN SÁCH CẤP HUYỆN CHO TỪNG CƠ QUAN, 
TỔ CHỨC THEO LĨNH VỰC NĂM 2024</t>
  </si>
  <si>
    <t>DỰ TOÁN CHI NGÂN SÁCH CẤP HUYỆN CHO TỪNG CƠ QUAN, TỔ CHỨC NĂM 2024</t>
  </si>
  <si>
    <t>DỰ TOÁN CHI NGÂN SÁCH CẤP HUYỆN THEO TỪNG LĨNH VỰC
 NĂM 2024</t>
  </si>
  <si>
    <t>DỰ TOÁN CHI NGÂN SÁCH HUYỆN, CHI NGÂN SÁCH CẤP HUYỆN VÀ
 CHI NGÂN SÁCH XÃ, THỊ TRẤN THEO CƠ CẤU CHI NĂM 2024</t>
  </si>
  <si>
    <t>CÂN ĐỐI NGUỒN THU, CHI DỰ TOÁN NGÂN SÁCH CẤP HUYỆN
 VÀ NGÂN SÁCH XÃ, THỊ TRẤN NĂM 2024</t>
  </si>
  <si>
    <t>Vốn đã thanh toán từ khởi công đến hết kế hoạch năm trước</t>
  </si>
  <si>
    <t xml:space="preserve"> Kế hoạch năm 2024</t>
  </si>
  <si>
    <t>2023-2026</t>
  </si>
  <si>
    <t>Dự án chuyển tiếp hoàn thành năm 2024</t>
  </si>
  <si>
    <t>- Chiều dài: 6.460m;
- Tải trọng: trục 10T; 
- Mặt đường 5,5m;</t>
  </si>
  <si>
    <t>Đường số 10 từ Khu VHTT ra sông Lồng Ống; hạng mục: Bồi thường và xây dựng</t>
  </si>
  <si>
    <t>Công trình giao thông cấp IV</t>
  </si>
  <si>
    <t>Số 1018/QĐ-UBND.HC ngày 11/12/2020</t>
  </si>
  <si>
    <t>Đường Xáng Nhỏ; Hạng mục: Nền và mặt đường</t>
  </si>
  <si>
    <t>Chiều dài 2.100m, mặt đường rộng 3,5m.</t>
  </si>
  <si>
    <t>Số 437/QĐ-UBND.HC ngày 12/9/2023</t>
  </si>
  <si>
    <t>Đường Ngã Cũ- Rạch Láng; Hạng mục: Nền đường, mặt đường, cống ngang đường</t>
  </si>
  <si>
    <t>Chiều dài 2.322m, mặt đường rộng 3,5m.</t>
  </si>
  <si>
    <t>Số 523/QĐ-UBND.HC ngày 17/10/2023</t>
  </si>
  <si>
    <t>Đường đan kênh Bà Năm; hạng mục: Nền và mặt đường</t>
  </si>
  <si>
    <t>Chiều dài 2.000m, mặt đường rộng 3,5m.</t>
  </si>
  <si>
    <t>Số 570/QĐ-UBND.HC ngày 13/11/2023</t>
  </si>
  <si>
    <t>b</t>
  </si>
  <si>
    <t>Dự án khởi công mới năm 2024</t>
  </si>
  <si>
    <t>Lộ đal Dầu Bé từ QL54 đến Ngã Cái; Hạng mục: Nền và mặt đường</t>
  </si>
  <si>
    <t>Chiều dài 2.169m, mặt đường rộng 3,5m</t>
  </si>
  <si>
    <t>Số 657/QĐ-UBND.HC ngày 18/12/2023</t>
  </si>
  <si>
    <t>Lộ Xép Nò 30/4 đến Ba Khía; Hạng mục: Nền và mặt đường</t>
  </si>
  <si>
    <t>Chiều dài 1.626m, mặt đường rộng 3,5m.</t>
  </si>
  <si>
    <t>Số 656/QĐ-UBND.HC ngày 18/12/2023</t>
  </si>
  <si>
    <t>Hạ tầng đô thị-  Công nghiệp - Cụm tuyến dân cư</t>
  </si>
  <si>
    <t>Khu dân cư phía Nam xã Tân Khánh Trung</t>
  </si>
  <si>
    <t>Số 538/QĐ-UBND.HC ngày 30/10/2023</t>
  </si>
  <si>
    <t>Khắc phục sụp lún kè Cai Châu (đoạn gần sông Tiền) thuộc địa phận xã Tân Mỹ; hạng mục: xây dựng, sửa chữa</t>
  </si>
  <si>
    <t xml:space="preserve">Kè BTCT </t>
  </si>
  <si>
    <t>Số 486/QĐ-UBND.HC ngày 26/9/2023</t>
  </si>
  <si>
    <t>Các dự án khởi công mới năm 2024</t>
  </si>
  <si>
    <t>Phát triển vùng sản xuất màu trọng điểm xã Mỹ An Hưng A</t>
  </si>
  <si>
    <t xml:space="preserve">Bồi thường </t>
  </si>
  <si>
    <t>Số 539/QĐ-UBND.HC ngày 30/10/2023</t>
  </si>
  <si>
    <t>Bồi thường và san lấp mặt bằng</t>
  </si>
  <si>
    <t>Khu liên hợp TDTT huyện Lấp Vò, hạng mục: Sân bóng đá, sân bóng chuyền, sân bi sắt</t>
  </si>
  <si>
    <t>Nâng cấp sân bóng đá 11 người, xây mới sân bóng chuyền, sân bi sắt</t>
  </si>
  <si>
    <t>Số 296/QĐ-UBND.HC ngày 08/4/2022</t>
  </si>
  <si>
    <t>Lập kế hoạch sử dụng đất năm 2024</t>
  </si>
  <si>
    <t>H.Lvò</t>
  </si>
  <si>
    <t>Phòng TN&amp;MT</t>
  </si>
  <si>
    <t>Quy hoạch mở rộng chợ Mương Kinh 
xã Hội An Đông</t>
  </si>
  <si>
    <t>Số 205/QĐ-UBND.HC 
ngày 16/04/2022</t>
  </si>
  <si>
    <t>Khu dân cư phía tây thị trấn Lấp Vò, hạng mục: Lập quy hoạch</t>
  </si>
  <si>
    <t>Số 08/QĐ-KTHT
ngày 26/10/2023</t>
  </si>
  <si>
    <t>Công viên xã Định Yên, hạng mục: Lập quy hoạch</t>
  </si>
  <si>
    <t>Số 07/QĐ-KTHT
ngày 07/4/2023</t>
  </si>
  <si>
    <t>Lập quy hoạch chi tiết Trung tâm hành chính huyện Lấp Vò</t>
  </si>
  <si>
    <t>Lập Quy hoạch Tổng mặt bằng khu thương mại dịch vụ thị trấn Lấp Vò</t>
  </si>
  <si>
    <t>Số 603/QĐ-UBND.HC 
ngày 27/11/2023</t>
  </si>
  <si>
    <t>Lập quy hoạch Quảng trường huyện</t>
  </si>
  <si>
    <t>Số 18/QĐ-KTHT
ngày 20/12/2023</t>
  </si>
  <si>
    <t>Lập quy hoạch trung tâm xã Mỹ An Hưng A</t>
  </si>
  <si>
    <t>Chưa phân bổ</t>
  </si>
  <si>
    <r>
      <t xml:space="preserve">Trường TH Mỹ An Hưng A </t>
    </r>
    <r>
      <rPr>
        <i/>
        <sz val="14"/>
        <rFont val="Times New Roman"/>
        <family val="1"/>
        <charset val="163"/>
      </rPr>
      <t>- Đối ứng vốn Tỉnh hỗ trợ</t>
    </r>
  </si>
  <si>
    <t>4PH+19PCN+HMP+TB</t>
  </si>
  <si>
    <t>Số 1736/QĐ-UBND.HC ngày 17/12/2021</t>
  </si>
  <si>
    <r>
      <t xml:space="preserve">Trường TH Tân Khánh Trung 3 </t>
    </r>
    <r>
      <rPr>
        <i/>
        <sz val="14"/>
        <rFont val="Times New Roman"/>
        <family val="1"/>
        <charset val="163"/>
      </rPr>
      <t>- Đối ứng vốn Tỉnh hỗ trợ</t>
    </r>
  </si>
  <si>
    <t>7PH+19PCN+HMP+TB</t>
  </si>
  <si>
    <t>Số 176/QĐ-UBND.HC ngày 25/01/2022</t>
  </si>
  <si>
    <r>
      <t xml:space="preserve">Trường TH Định An </t>
    </r>
    <r>
      <rPr>
        <i/>
        <sz val="14"/>
        <rFont val="Times New Roman"/>
        <family val="1"/>
        <charset val="163"/>
      </rPr>
      <t>- Đối ứng vốn Tỉnh hỗ trợ</t>
    </r>
  </si>
  <si>
    <t>8PH+25PCN+HMP+TB</t>
  </si>
  <si>
    <t xml:space="preserve">Số 175/QĐ-UBND.HC ngày 25/01/2022 </t>
  </si>
  <si>
    <r>
      <t xml:space="preserve">Trường THCS  Định An </t>
    </r>
    <r>
      <rPr>
        <i/>
        <sz val="14"/>
        <rFont val="Times New Roman"/>
        <family val="1"/>
        <charset val="163"/>
      </rPr>
      <t>- Đối ứng vốn Tỉnh hỗ trợ</t>
    </r>
  </si>
  <si>
    <t>12PH+29PCN+TB+HMP</t>
  </si>
  <si>
    <t xml:space="preserve">Số 142/QĐ-UBND.HC ngày 17/01/2022 </t>
  </si>
  <si>
    <t xml:space="preserve">Trả nợ vay </t>
  </si>
  <si>
    <t>Khu liên hợp Văn hóa-Thể dục thể thao huyện Lấp Vò; Hạng mục: Bồi thường, San lấp mặt bằng</t>
  </si>
  <si>
    <t>PTCKH</t>
  </si>
  <si>
    <t>Bố trí hoàn trả vay Tín dụng xây dựng cụm tuyến dân cư, giai đoạn 1</t>
  </si>
  <si>
    <t>các xã</t>
  </si>
  <si>
    <t>E</t>
  </si>
  <si>
    <t>Đường Cai Bường-Tân Phước xã Vĩnh Thạnh; Hạng mục: Nâng cấp, mở rộng</t>
  </si>
  <si>
    <t>Số 522/QĐ-UBND.HC 
ngày 27/10/2023</t>
  </si>
  <si>
    <t>5.4</t>
  </si>
  <si>
    <t>5.5</t>
  </si>
  <si>
    <t>5.6</t>
  </si>
  <si>
    <t>6.1</t>
  </si>
  <si>
    <t>6.2</t>
  </si>
  <si>
    <t>6.3</t>
  </si>
  <si>
    <t>6.4</t>
  </si>
  <si>
    <t>(Ban hành kèm theo Quyết định số      /QĐ-UBND.HC ngày       /01/2024 của Ủy ban nhân dân Huyện)</t>
  </si>
  <si>
    <t>1.11</t>
  </si>
  <si>
    <t>Phòng Tài chính - Kế hoạch</t>
  </si>
  <si>
    <t>DỰ TOÁN THU NGÂN SÁCH NHÀ NƯỚC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</si>
</sst>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\ _₫_-;\-* #,##0\ _₫_-;_-* &quot;-&quot;??\ _₫_-;_-@_-"/>
    <numFmt numFmtId="167" formatCode="_(* #,##0_);_(* \(#,##0\);_(* &quot;-&quot;??_);_(@_)"/>
    <numFmt numFmtId="168" formatCode="0.000"/>
    <numFmt numFmtId="169" formatCode="_-* #,##0_-;\-* #,##0_-;_-* &quot;-&quot;??_-;_-@_-"/>
    <numFmt numFmtId="170" formatCode="_-* #,##0.000_-;\-* #,##0.000_-;_-* &quot;-&quot;??_-;_-@_-"/>
  </numFmts>
  <fonts count="7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3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1"/>
      <color rgb="FFFF0000"/>
      <name val="Times New Roman"/>
      <family val="1"/>
    </font>
    <font>
      <b/>
      <sz val="13"/>
      <color rgb="FF00000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i/>
      <sz val="14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0"/>
      <name val="Times New Roman"/>
      <family val="1"/>
    </font>
    <font>
      <sz val="11"/>
      <name val="Calibri"/>
      <family val="2"/>
      <charset val="163"/>
      <scheme val="minor"/>
    </font>
    <font>
      <i/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4"/>
      <name val="Arial"/>
      <family val="2"/>
      <charset val="163"/>
    </font>
    <font>
      <sz val="14"/>
      <name val="Arial"/>
      <family val="2"/>
    </font>
    <font>
      <sz val="11"/>
      <color theme="1"/>
      <name val="Arial"/>
      <family val="2"/>
    </font>
    <font>
      <sz val="12"/>
      <name val="Helv"/>
    </font>
    <font>
      <sz val="9"/>
      <color theme="1"/>
      <name val="Calibri"/>
      <family val="2"/>
      <charset val="163"/>
      <scheme val="minor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43" fontId="15" fillId="0" borderId="0" applyFont="0" applyFill="0" applyBorder="0" applyAlignment="0" applyProtection="0"/>
    <xf numFmtId="0" fontId="28" fillId="0" borderId="0"/>
    <xf numFmtId="165" fontId="34" fillId="0" borderId="0" applyFont="0" applyFill="0" applyBorder="0" applyAlignment="0" applyProtection="0"/>
    <xf numFmtId="0" fontId="36" fillId="0" borderId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1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5" fontId="44" fillId="0" borderId="0" applyFont="0" applyFill="0" applyBorder="0" applyAlignment="0" applyProtection="0"/>
    <xf numFmtId="0" fontId="53" fillId="0" borderId="0"/>
    <xf numFmtId="0" fontId="54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9" fontId="1" fillId="0" borderId="0" applyFont="0" applyFill="0" applyBorder="0" applyAlignment="0" applyProtection="0"/>
  </cellStyleXfs>
  <cellXfs count="537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/>
    <xf numFmtId="0" fontId="2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wrapText="1"/>
    </xf>
    <xf numFmtId="0" fontId="12" fillId="0" borderId="1" xfId="0" applyFont="1" applyBorder="1" applyAlignment="1">
      <alignment horizontal="center" vertical="top" wrapText="1"/>
    </xf>
    <xf numFmtId="166" fontId="6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166" fontId="7" fillId="0" borderId="0" xfId="0" applyNumberFormat="1" applyFont="1"/>
    <xf numFmtId="0" fontId="2" fillId="0" borderId="0" xfId="0" applyFont="1" applyAlignment="1"/>
    <xf numFmtId="0" fontId="1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/>
    <xf numFmtId="0" fontId="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/>
    <xf numFmtId="0" fontId="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30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5" fillId="3" borderId="2" xfId="2" applyFont="1" applyFill="1" applyBorder="1" applyAlignment="1">
      <alignment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0" fontId="35" fillId="3" borderId="2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vertical="center" wrapText="1"/>
    </xf>
    <xf numFmtId="0" fontId="35" fillId="3" borderId="2" xfId="2" applyNumberFormat="1" applyFont="1" applyFill="1" applyBorder="1" applyAlignment="1">
      <alignment vertical="center" wrapText="1"/>
    </xf>
    <xf numFmtId="0" fontId="35" fillId="3" borderId="2" xfId="2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167" fontId="29" fillId="0" borderId="1" xfId="1" applyNumberFormat="1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167" fontId="28" fillId="0" borderId="1" xfId="1" applyNumberFormat="1" applyFont="1" applyBorder="1" applyAlignment="1">
      <alignment vertical="top" wrapText="1"/>
    </xf>
    <xf numFmtId="0" fontId="29" fillId="0" borderId="1" xfId="0" applyFont="1" applyBorder="1" applyAlignment="1">
      <alignment vertical="center" wrapText="1"/>
    </xf>
    <xf numFmtId="167" fontId="29" fillId="0" borderId="1" xfId="1" applyNumberFormat="1" applyFont="1" applyBorder="1" applyAlignment="1">
      <alignment vertical="center" wrapText="1"/>
    </xf>
    <xf numFmtId="167" fontId="29" fillId="0" borderId="1" xfId="1" applyNumberFormat="1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167" fontId="28" fillId="0" borderId="1" xfId="1" applyNumberFormat="1" applyFont="1" applyFill="1" applyBorder="1" applyAlignment="1">
      <alignment horizontal="center" vertical="center" wrapText="1"/>
    </xf>
    <xf numFmtId="167" fontId="28" fillId="0" borderId="1" xfId="1" applyNumberFormat="1" applyFont="1" applyBorder="1" applyAlignment="1">
      <alignment horizontal="center" vertical="top" wrapText="1"/>
    </xf>
    <xf numFmtId="167" fontId="28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top" wrapText="1"/>
    </xf>
    <xf numFmtId="0" fontId="37" fillId="0" borderId="0" xfId="0" applyFont="1" applyAlignment="1">
      <alignment wrapText="1"/>
    </xf>
    <xf numFmtId="166" fontId="3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3" fontId="5" fillId="2" borderId="3" xfId="4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right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7" fillId="3" borderId="0" xfId="0" applyFont="1" applyFill="1" applyAlignment="1">
      <alignment vertical="center"/>
    </xf>
    <xf numFmtId="0" fontId="17" fillId="3" borderId="1" xfId="0" applyFont="1" applyFill="1" applyBorder="1" applyAlignment="1">
      <alignment horizontal="center" wrapText="1"/>
    </xf>
    <xf numFmtId="166" fontId="17" fillId="3" borderId="1" xfId="1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66" fontId="16" fillId="3" borderId="1" xfId="1" applyNumberFormat="1" applyFont="1" applyFill="1" applyBorder="1" applyAlignment="1">
      <alignment horizontal="center" wrapText="1"/>
    </xf>
    <xf numFmtId="166" fontId="31" fillId="3" borderId="1" xfId="1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167" fontId="28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6" fontId="3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3" fontId="16" fillId="0" borderId="1" xfId="1" applyNumberFormat="1" applyFont="1" applyBorder="1" applyAlignment="1">
      <alignment vertical="center" wrapText="1"/>
    </xf>
    <xf numFmtId="3" fontId="40" fillId="0" borderId="1" xfId="0" applyNumberFormat="1" applyFont="1" applyBorder="1" applyAlignment="1">
      <alignment vertical="center" wrapText="1"/>
    </xf>
    <xf numFmtId="3" fontId="40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6" fontId="7" fillId="3" borderId="0" xfId="0" applyNumberFormat="1" applyFont="1" applyFill="1" applyAlignment="1">
      <alignment vertical="center"/>
    </xf>
    <xf numFmtId="3" fontId="6" fillId="0" borderId="1" xfId="1" applyNumberFormat="1" applyFont="1" applyBorder="1" applyAlignment="1">
      <alignment vertical="center" wrapText="1"/>
    </xf>
    <xf numFmtId="3" fontId="17" fillId="0" borderId="5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166" fontId="5" fillId="0" borderId="1" xfId="1" applyNumberFormat="1" applyFont="1" applyBorder="1" applyAlignment="1">
      <alignment horizontal="right" vertical="center" wrapText="1"/>
    </xf>
    <xf numFmtId="166" fontId="11" fillId="0" borderId="1" xfId="1" applyNumberFormat="1" applyFont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left" shrinkToFit="1"/>
    </xf>
    <xf numFmtId="0" fontId="8" fillId="0" borderId="1" xfId="0" applyFont="1" applyBorder="1" applyAlignment="1">
      <alignment vertical="top" wrapText="1"/>
    </xf>
    <xf numFmtId="166" fontId="29" fillId="0" borderId="1" xfId="1" applyNumberFormat="1" applyFont="1" applyBorder="1" applyAlignment="1">
      <alignment horizontal="center" vertical="center" wrapText="1"/>
    </xf>
    <xf numFmtId="166" fontId="28" fillId="0" borderId="1" xfId="1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right"/>
    </xf>
    <xf numFmtId="0" fontId="46" fillId="0" borderId="2" xfId="0" applyFont="1" applyBorder="1" applyAlignment="1">
      <alignment horizontal="right"/>
    </xf>
    <xf numFmtId="0" fontId="46" fillId="3" borderId="2" xfId="0" applyFont="1" applyFill="1" applyBorder="1" applyAlignment="1">
      <alignment horizontal="right"/>
    </xf>
    <xf numFmtId="0" fontId="47" fillId="0" borderId="2" xfId="0" applyFont="1" applyBorder="1" applyAlignment="1">
      <alignment horizontal="right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/>
    <xf numFmtId="3" fontId="42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Border="1"/>
    <xf numFmtId="0" fontId="6" fillId="0" borderId="0" xfId="0" applyFont="1" applyBorder="1"/>
    <xf numFmtId="0" fontId="50" fillId="0" borderId="0" xfId="0" applyFont="1" applyAlignment="1">
      <alignment wrapText="1"/>
    </xf>
    <xf numFmtId="0" fontId="50" fillId="0" borderId="0" xfId="0" applyFont="1"/>
    <xf numFmtId="0" fontId="5" fillId="0" borderId="1" xfId="0" applyFont="1" applyFill="1" applyBorder="1" applyAlignment="1">
      <alignment vertical="center" wrapText="1"/>
    </xf>
    <xf numFmtId="3" fontId="43" fillId="0" borderId="1" xfId="1" applyNumberFormat="1" applyFont="1" applyBorder="1" applyAlignment="1">
      <alignment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17" fillId="0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166" fontId="7" fillId="4" borderId="0" xfId="0" applyNumberFormat="1" applyFont="1" applyFill="1" applyAlignment="1">
      <alignment vertical="center"/>
    </xf>
    <xf numFmtId="0" fontId="17" fillId="3" borderId="1" xfId="0" applyFont="1" applyFill="1" applyBorder="1" applyAlignment="1">
      <alignment wrapText="1"/>
    </xf>
    <xf numFmtId="166" fontId="21" fillId="3" borderId="0" xfId="0" applyNumberFormat="1" applyFont="1" applyFill="1" applyAlignment="1">
      <alignment horizontal="center"/>
    </xf>
    <xf numFmtId="3" fontId="3" fillId="0" borderId="1" xfId="0" applyNumberFormat="1" applyFont="1" applyBorder="1"/>
    <xf numFmtId="0" fontId="3" fillId="4" borderId="0" xfId="0" applyFont="1" applyFill="1"/>
    <xf numFmtId="166" fontId="12" fillId="4" borderId="1" xfId="1" applyNumberFormat="1" applyFont="1" applyFill="1" applyBorder="1" applyAlignment="1">
      <alignment horizontal="center" vertical="center" wrapText="1"/>
    </xf>
    <xf numFmtId="3" fontId="3" fillId="4" borderId="0" xfId="0" applyNumberFormat="1" applyFont="1" applyFill="1"/>
    <xf numFmtId="3" fontId="3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 wrapText="1"/>
    </xf>
    <xf numFmtId="0" fontId="3" fillId="0" borderId="0" xfId="0" applyFont="1" applyFill="1"/>
    <xf numFmtId="0" fontId="13" fillId="0" borderId="1" xfId="0" applyFont="1" applyFill="1" applyBorder="1" applyAlignment="1">
      <alignment horizont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7" fontId="28" fillId="0" borderId="1" xfId="1" applyNumberFormat="1" applyFont="1" applyFill="1" applyBorder="1" applyAlignment="1">
      <alignment vertical="center" wrapText="1"/>
    </xf>
    <xf numFmtId="167" fontId="29" fillId="0" borderId="1" xfId="1" applyNumberFormat="1" applyFont="1" applyFill="1" applyBorder="1" applyAlignment="1">
      <alignment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vertical="center"/>
    </xf>
    <xf numFmtId="166" fontId="7" fillId="5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 wrapText="1"/>
    </xf>
    <xf numFmtId="0" fontId="42" fillId="0" borderId="1" xfId="0" quotePrefix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3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49" fontId="42" fillId="0" borderId="1" xfId="0" quotePrefix="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justify" vertical="center" wrapText="1"/>
    </xf>
    <xf numFmtId="3" fontId="42" fillId="0" borderId="1" xfId="0" applyNumberFormat="1" applyFont="1" applyFill="1" applyBorder="1" applyAlignment="1">
      <alignment vertical="center"/>
    </xf>
    <xf numFmtId="3" fontId="42" fillId="0" borderId="1" xfId="1" applyNumberFormat="1" applyFont="1" applyFill="1" applyBorder="1" applyAlignment="1">
      <alignment vertical="center" wrapText="1"/>
    </xf>
    <xf numFmtId="0" fontId="42" fillId="0" borderId="0" xfId="0" applyFont="1" applyFill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 wrapText="1"/>
    </xf>
    <xf numFmtId="3" fontId="42" fillId="0" borderId="1" xfId="8" applyNumberFormat="1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49" fontId="42" fillId="0" borderId="1" xfId="0" quotePrefix="1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6" fontId="4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7" fillId="0" borderId="1" xfId="0" applyFont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top" wrapText="1"/>
    </xf>
    <xf numFmtId="167" fontId="28" fillId="0" borderId="1" xfId="1" applyNumberFormat="1" applyFont="1" applyFill="1" applyBorder="1" applyAlignment="1">
      <alignment vertical="top" wrapText="1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3" fontId="20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17" fillId="0" borderId="6" xfId="1" applyNumberFormat="1" applyFont="1" applyBorder="1" applyAlignment="1">
      <alignment vertical="center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52" fillId="0" borderId="0" xfId="0" applyFont="1" applyAlignment="1">
      <alignment vertical="center"/>
    </xf>
    <xf numFmtId="0" fontId="43" fillId="0" borderId="1" xfId="0" quotePrefix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left"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center" wrapText="1"/>
    </xf>
    <xf numFmtId="167" fontId="43" fillId="0" borderId="1" xfId="0" applyNumberFormat="1" applyFont="1" applyFill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167" fontId="42" fillId="3" borderId="1" xfId="0" applyNumberFormat="1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0" fontId="42" fillId="0" borderId="1" xfId="19" applyFont="1" applyFill="1" applyBorder="1" applyAlignment="1">
      <alignment horizontal="center" vertical="center"/>
    </xf>
    <xf numFmtId="169" fontId="42" fillId="3" borderId="1" xfId="1" applyNumberFormat="1" applyFont="1" applyFill="1" applyBorder="1" applyAlignment="1">
      <alignment horizontal="center" vertical="center"/>
    </xf>
    <xf numFmtId="167" fontId="42" fillId="0" borderId="1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9" fontId="42" fillId="3" borderId="1" xfId="1" applyNumberFormat="1" applyFont="1" applyFill="1" applyBorder="1" applyAlignment="1">
      <alignment horizontal="center" vertical="center" wrapText="1"/>
    </xf>
    <xf numFmtId="3" fontId="42" fillId="3" borderId="1" xfId="20" quotePrefix="1" applyNumberFormat="1" applyFont="1" applyFill="1" applyBorder="1" applyAlignment="1">
      <alignment horizontal="right" vertical="center" wrapText="1"/>
    </xf>
    <xf numFmtId="3" fontId="42" fillId="0" borderId="0" xfId="0" applyNumberFormat="1" applyFont="1" applyFill="1" applyAlignment="1">
      <alignment horizontal="center" vertical="center" wrapText="1"/>
    </xf>
    <xf numFmtId="1" fontId="43" fillId="0" borderId="1" xfId="4" applyNumberFormat="1" applyFont="1" applyFill="1" applyBorder="1" applyAlignment="1">
      <alignment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vertical="top" wrapText="1"/>
    </xf>
    <xf numFmtId="167" fontId="29" fillId="0" borderId="1" xfId="1" applyNumberFormat="1" applyFont="1" applyFill="1" applyBorder="1" applyAlignment="1">
      <alignment vertical="top" wrapText="1"/>
    </xf>
    <xf numFmtId="0" fontId="0" fillId="0" borderId="0" xfId="0" applyFill="1"/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 wrapText="1"/>
    </xf>
    <xf numFmtId="0" fontId="7" fillId="0" borderId="0" xfId="0" applyFont="1" applyFill="1"/>
    <xf numFmtId="0" fontId="23" fillId="0" borderId="0" xfId="0" applyFont="1" applyFill="1"/>
    <xf numFmtId="0" fontId="30" fillId="0" borderId="0" xfId="0" applyFont="1" applyFill="1"/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167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67" fontId="7" fillId="0" borderId="0" xfId="0" applyNumberFormat="1" applyFont="1" applyFill="1"/>
    <xf numFmtId="167" fontId="3" fillId="0" borderId="0" xfId="0" applyNumberFormat="1" applyFont="1" applyFill="1"/>
    <xf numFmtId="167" fontId="29" fillId="0" borderId="1" xfId="1" applyNumberFormat="1" applyFont="1" applyFill="1" applyBorder="1" applyAlignment="1">
      <alignment horizontal="center" vertical="top" wrapText="1"/>
    </xf>
    <xf numFmtId="167" fontId="28" fillId="0" borderId="1" xfId="1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vertical="top" wrapText="1"/>
    </xf>
    <xf numFmtId="167" fontId="37" fillId="0" borderId="1" xfId="1" applyNumberFormat="1" applyFont="1" applyFill="1" applyBorder="1" applyAlignment="1">
      <alignment vertical="top" wrapText="1"/>
    </xf>
    <xf numFmtId="0" fontId="18" fillId="0" borderId="0" xfId="0" applyFont="1" applyFill="1"/>
    <xf numFmtId="0" fontId="51" fillId="0" borderId="0" xfId="0" applyFont="1" applyFill="1"/>
    <xf numFmtId="0" fontId="17" fillId="3" borderId="7" xfId="0" applyFont="1" applyFill="1" applyBorder="1" applyAlignment="1">
      <alignment horizontal="center" wrapText="1"/>
    </xf>
    <xf numFmtId="0" fontId="57" fillId="0" borderId="0" xfId="0" applyFont="1"/>
    <xf numFmtId="0" fontId="35" fillId="3" borderId="4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/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vertical="center" wrapText="1"/>
    </xf>
    <xf numFmtId="3" fontId="59" fillId="0" borderId="1" xfId="1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166" fontId="59" fillId="0" borderId="0" xfId="0" applyNumberFormat="1" applyFont="1" applyFill="1" applyAlignment="1">
      <alignment vertical="center"/>
    </xf>
    <xf numFmtId="3" fontId="26" fillId="0" borderId="1" xfId="0" applyNumberFormat="1" applyFont="1" applyFill="1" applyBorder="1" applyAlignment="1">
      <alignment vertical="center" wrapText="1"/>
    </xf>
    <xf numFmtId="3" fontId="28" fillId="0" borderId="1" xfId="8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4" borderId="0" xfId="0" applyFont="1" applyFill="1" applyBorder="1"/>
    <xf numFmtId="3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top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3" fontId="43" fillId="4" borderId="1" xfId="0" applyNumberFormat="1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justify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0" fontId="45" fillId="0" borderId="1" xfId="21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justify" vertical="center" wrapText="1"/>
    </xf>
    <xf numFmtId="167" fontId="45" fillId="0" borderId="1" xfId="0" applyNumberFormat="1" applyFont="1" applyFill="1" applyBorder="1" applyAlignment="1">
      <alignment horizontal="center" vertical="center" wrapText="1"/>
    </xf>
    <xf numFmtId="169" fontId="45" fillId="0" borderId="1" xfId="1" applyNumberFormat="1" applyFont="1" applyFill="1" applyBorder="1" applyAlignment="1">
      <alignment horizontal="center" vertical="center" wrapText="1"/>
    </xf>
    <xf numFmtId="1" fontId="63" fillId="0" borderId="1" xfId="4" applyNumberFormat="1" applyFont="1" applyFill="1" applyBorder="1" applyAlignment="1">
      <alignment vertical="center" wrapText="1"/>
    </xf>
    <xf numFmtId="167" fontId="63" fillId="0" borderId="1" xfId="0" applyNumberFormat="1" applyFont="1" applyFill="1" applyBorder="1" applyAlignment="1">
      <alignment horizontal="center" vertical="center" wrapText="1"/>
    </xf>
    <xf numFmtId="3" fontId="63" fillId="0" borderId="1" xfId="0" applyNumberFormat="1" applyFont="1" applyFill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1" xfId="21" quotePrefix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63" fillId="0" borderId="1" xfId="0" quotePrefix="1" applyFont="1" applyFill="1" applyBorder="1" applyAlignment="1">
      <alignment horizontal="center" vertical="center" wrapText="1"/>
    </xf>
    <xf numFmtId="3" fontId="45" fillId="0" borderId="1" xfId="8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9" fontId="45" fillId="0" borderId="1" xfId="28" applyFont="1" applyFill="1" applyBorder="1" applyAlignment="1">
      <alignment horizontal="justify" vertical="center" wrapText="1"/>
    </xf>
    <xf numFmtId="3" fontId="45" fillId="0" borderId="1" xfId="0" applyNumberFormat="1" applyFont="1" applyFill="1" applyBorder="1" applyAlignment="1">
      <alignment vertical="center" wrapText="1"/>
    </xf>
    <xf numFmtId="3" fontId="45" fillId="0" borderId="1" xfId="0" applyNumberFormat="1" applyFont="1" applyFill="1" applyBorder="1" applyAlignment="1">
      <alignment horizontal="left" vertical="center"/>
    </xf>
    <xf numFmtId="169" fontId="45" fillId="0" borderId="1" xfId="1" applyNumberFormat="1" applyFont="1" applyFill="1" applyBorder="1" applyAlignment="1">
      <alignment horizontal="right" vertical="center" wrapText="1"/>
    </xf>
    <xf numFmtId="3" fontId="45" fillId="0" borderId="1" xfId="1" applyNumberFormat="1" applyFont="1" applyFill="1" applyBorder="1" applyAlignment="1">
      <alignment vertical="center" wrapText="1"/>
    </xf>
    <xf numFmtId="0" fontId="64" fillId="0" borderId="1" xfId="8" applyFont="1" applyFill="1" applyBorder="1" applyAlignment="1">
      <alignment vertical="center" wrapText="1"/>
    </xf>
    <xf numFmtId="3" fontId="45" fillId="0" borderId="1" xfId="2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vertical="center" wrapText="1"/>
    </xf>
    <xf numFmtId="49" fontId="45" fillId="0" borderId="1" xfId="0" quotePrefix="1" applyNumberFormat="1" applyFont="1" applyFill="1" applyBorder="1" applyAlignment="1">
      <alignment horizontal="center" vertical="center" wrapText="1"/>
    </xf>
    <xf numFmtId="3" fontId="45" fillId="0" borderId="1" xfId="24" applyNumberFormat="1" applyFont="1" applyFill="1" applyBorder="1" applyAlignment="1">
      <alignment horizontal="justify" vertical="center" wrapText="1"/>
    </xf>
    <xf numFmtId="169" fontId="45" fillId="0" borderId="1" xfId="1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top" wrapText="1"/>
    </xf>
    <xf numFmtId="1" fontId="45" fillId="0" borderId="18" xfId="0" quotePrefix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left" vertical="center" wrapText="1"/>
    </xf>
    <xf numFmtId="3" fontId="45" fillId="0" borderId="1" xfId="1" applyNumberFormat="1" applyFont="1" applyFill="1" applyBorder="1" applyAlignment="1">
      <alignment horizontal="right" vertical="center" wrapText="1"/>
    </xf>
    <xf numFmtId="3" fontId="45" fillId="0" borderId="1" xfId="26" applyNumberFormat="1" applyFont="1" applyFill="1" applyBorder="1" applyAlignment="1">
      <alignment horizontal="justify" vertical="center" wrapText="1"/>
    </xf>
    <xf numFmtId="3" fontId="5" fillId="4" borderId="1" xfId="0" applyNumberFormat="1" applyFont="1" applyFill="1" applyBorder="1" applyAlignment="1">
      <alignment vertical="center" wrapText="1"/>
    </xf>
    <xf numFmtId="0" fontId="63" fillId="6" borderId="1" xfId="0" quotePrefix="1" applyFont="1" applyFill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justify" vertical="center" wrapText="1"/>
    </xf>
    <xf numFmtId="167" fontId="63" fillId="6" borderId="1" xfId="0" applyNumberFormat="1" applyFont="1" applyFill="1" applyBorder="1" applyAlignment="1">
      <alignment horizontal="center" vertical="center" wrapText="1"/>
    </xf>
    <xf numFmtId="3" fontId="63" fillId="6" borderId="1" xfId="0" applyNumberFormat="1" applyFont="1" applyFill="1" applyBorder="1" applyAlignment="1">
      <alignment horizontal="center" vertical="center" wrapText="1"/>
    </xf>
    <xf numFmtId="0" fontId="43" fillId="6" borderId="1" xfId="0" quotePrefix="1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justify" vertical="center" wrapText="1"/>
    </xf>
    <xf numFmtId="0" fontId="43" fillId="6" borderId="1" xfId="0" applyFont="1" applyFill="1" applyBorder="1" applyAlignment="1">
      <alignment horizontal="center" vertical="center" wrapText="1"/>
    </xf>
    <xf numFmtId="167" fontId="43" fillId="6" borderId="1" xfId="0" applyNumberFormat="1" applyFont="1" applyFill="1" applyBorder="1" applyAlignment="1">
      <alignment horizontal="center" vertical="center" wrapText="1"/>
    </xf>
    <xf numFmtId="3" fontId="43" fillId="6" borderId="1" xfId="0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right" vertical="center" wrapText="1"/>
    </xf>
    <xf numFmtId="0" fontId="5" fillId="2" borderId="0" xfId="2" applyFont="1" applyFill="1" applyBorder="1" applyAlignment="1">
      <alignment horizontal="right" vertical="center" wrapText="1"/>
    </xf>
    <xf numFmtId="0" fontId="42" fillId="0" borderId="1" xfId="21" applyFont="1" applyFill="1" applyBorder="1" applyAlignment="1">
      <alignment horizontal="center" vertical="center" wrapText="1"/>
    </xf>
    <xf numFmtId="169" fontId="42" fillId="0" borderId="1" xfId="1" applyNumberFormat="1" applyFont="1" applyFill="1" applyBorder="1" applyAlignment="1">
      <alignment vertical="center" wrapText="1"/>
    </xf>
    <xf numFmtId="3" fontId="42" fillId="0" borderId="1" xfId="23" applyNumberFormat="1" applyFont="1" applyFill="1" applyBorder="1" applyAlignment="1">
      <alignment horizontal="center" vertical="center" wrapText="1"/>
    </xf>
    <xf numFmtId="169" fontId="42" fillId="0" borderId="1" xfId="1" applyNumberFormat="1" applyFont="1" applyFill="1" applyBorder="1" applyAlignment="1">
      <alignment horizontal="center" vertical="center" wrapText="1"/>
    </xf>
    <xf numFmtId="3" fontId="43" fillId="6" borderId="1" xfId="0" applyNumberFormat="1" applyFont="1" applyFill="1" applyBorder="1" applyAlignment="1">
      <alignment vertical="center"/>
    </xf>
    <xf numFmtId="3" fontId="42" fillId="0" borderId="1" xfId="0" applyNumberFormat="1" applyFont="1" applyFill="1" applyBorder="1" applyAlignment="1">
      <alignment horizontal="justify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3" fontId="43" fillId="6" borderId="1" xfId="0" applyNumberFormat="1" applyFont="1" applyFill="1" applyBorder="1" applyAlignment="1">
      <alignment vertical="center" wrapText="1"/>
    </xf>
    <xf numFmtId="164" fontId="42" fillId="0" borderId="1" xfId="0" applyNumberFormat="1" applyFont="1" applyFill="1" applyBorder="1" applyAlignment="1" applyProtection="1">
      <alignment horizontal="left" vertical="center" wrapText="1"/>
      <protection locked="0"/>
    </xf>
    <xf numFmtId="9" fontId="42" fillId="0" borderId="1" xfId="28" applyFont="1" applyFill="1" applyBorder="1" applyAlignment="1">
      <alignment horizontal="justify" vertical="center" wrapText="1"/>
    </xf>
    <xf numFmtId="170" fontId="42" fillId="0" borderId="1" xfId="1" applyNumberFormat="1" applyFont="1" applyFill="1" applyBorder="1" applyAlignment="1">
      <alignment horizontal="right" vertical="center" wrapText="1"/>
    </xf>
    <xf numFmtId="3" fontId="63" fillId="6" borderId="1" xfId="0" applyNumberFormat="1" applyFont="1" applyFill="1" applyBorder="1" applyAlignment="1">
      <alignment horizontal="left" vertical="center" wrapText="1"/>
    </xf>
    <xf numFmtId="49" fontId="63" fillId="6" borderId="1" xfId="0" applyNumberFormat="1" applyFont="1" applyFill="1" applyBorder="1" applyAlignment="1">
      <alignment horizontal="center" vertical="center" wrapText="1"/>
    </xf>
    <xf numFmtId="168" fontId="63" fillId="6" borderId="1" xfId="0" applyNumberFormat="1" applyFont="1" applyFill="1" applyBorder="1" applyAlignment="1">
      <alignment horizontal="center" vertical="center" wrapText="1"/>
    </xf>
    <xf numFmtId="0" fontId="63" fillId="6" borderId="1" xfId="19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8" fillId="3" borderId="1" xfId="0" applyFont="1" applyFill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10" fillId="0" borderId="0" xfId="0" applyFont="1" applyFill="1" applyBorder="1"/>
    <xf numFmtId="3" fontId="10" fillId="0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top" wrapText="1"/>
    </xf>
    <xf numFmtId="0" fontId="10" fillId="0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 wrapText="1"/>
    </xf>
    <xf numFmtId="0" fontId="66" fillId="0" borderId="0" xfId="0" applyFont="1" applyFill="1" applyAlignment="1">
      <alignment horizontal="center" vertical="center" wrapText="1"/>
    </xf>
    <xf numFmtId="0" fontId="66" fillId="0" borderId="1" xfId="0" quotePrefix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justify" vertical="center" wrapText="1"/>
    </xf>
    <xf numFmtId="0" fontId="66" fillId="0" borderId="1" xfId="0" applyFont="1" applyFill="1" applyBorder="1" applyAlignment="1">
      <alignment horizontal="center" vertical="center" wrapText="1"/>
    </xf>
    <xf numFmtId="167" fontId="66" fillId="0" borderId="1" xfId="0" applyNumberFormat="1" applyFont="1" applyFill="1" applyBorder="1" applyAlignment="1">
      <alignment horizontal="center" vertical="center" wrapText="1"/>
    </xf>
    <xf numFmtId="3" fontId="66" fillId="0" borderId="1" xfId="0" applyNumberFormat="1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horizontal="center" vertical="center" wrapText="1"/>
    </xf>
    <xf numFmtId="0" fontId="63" fillId="7" borderId="1" xfId="0" quotePrefix="1" applyFont="1" applyFill="1" applyBorder="1" applyAlignment="1">
      <alignment horizontal="center" vertical="center" wrapText="1"/>
    </xf>
    <xf numFmtId="0" fontId="63" fillId="7" borderId="1" xfId="0" applyFont="1" applyFill="1" applyBorder="1" applyAlignment="1">
      <alignment horizontal="justify" vertical="center" wrapText="1"/>
    </xf>
    <xf numFmtId="3" fontId="63" fillId="7" borderId="1" xfId="0" applyNumberFormat="1" applyFont="1" applyFill="1" applyBorder="1" applyAlignment="1">
      <alignment horizontal="center" vertical="center" wrapText="1"/>
    </xf>
    <xf numFmtId="0" fontId="63" fillId="7" borderId="1" xfId="0" applyFont="1" applyFill="1" applyBorder="1" applyAlignment="1">
      <alignment horizontal="center" vertical="center" wrapText="1"/>
    </xf>
    <xf numFmtId="49" fontId="63" fillId="7" borderId="1" xfId="0" applyNumberFormat="1" applyFont="1" applyFill="1" applyBorder="1" applyAlignment="1">
      <alignment horizontal="center" vertical="center" wrapText="1"/>
    </xf>
    <xf numFmtId="168" fontId="63" fillId="7" borderId="1" xfId="0" applyNumberFormat="1" applyFont="1" applyFill="1" applyBorder="1" applyAlignment="1">
      <alignment horizontal="center" vertical="center" wrapText="1"/>
    </xf>
    <xf numFmtId="167" fontId="63" fillId="7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3" borderId="1" xfId="2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top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8" fillId="0" borderId="0" xfId="0" applyFont="1"/>
    <xf numFmtId="3" fontId="67" fillId="0" borderId="1" xfId="0" applyNumberFormat="1" applyFont="1" applyFill="1" applyBorder="1" applyAlignment="1">
      <alignment vertical="center" wrapText="1"/>
    </xf>
    <xf numFmtId="3" fontId="68" fillId="0" borderId="1" xfId="1" applyNumberFormat="1" applyFont="1" applyBorder="1" applyAlignment="1">
      <alignment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3" fontId="69" fillId="0" borderId="1" xfId="0" applyNumberFormat="1" applyFont="1" applyBorder="1" applyAlignment="1">
      <alignment vertical="center" wrapText="1"/>
    </xf>
    <xf numFmtId="3" fontId="69" fillId="0" borderId="1" xfId="1" applyNumberFormat="1" applyFont="1" applyBorder="1" applyAlignment="1">
      <alignment vertical="center" wrapText="1"/>
    </xf>
    <xf numFmtId="3" fontId="18" fillId="0" borderId="1" xfId="0" applyNumberFormat="1" applyFont="1" applyBorder="1"/>
    <xf numFmtId="166" fontId="68" fillId="0" borderId="1" xfId="1" applyNumberFormat="1" applyFont="1" applyFill="1" applyBorder="1" applyAlignment="1">
      <alignment horizontal="center" wrapText="1"/>
    </xf>
    <xf numFmtId="0" fontId="27" fillId="2" borderId="2" xfId="2" applyFont="1" applyFill="1" applyBorder="1" applyAlignment="1">
      <alignment vertical="center" wrapText="1"/>
    </xf>
    <xf numFmtId="3" fontId="49" fillId="3" borderId="1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49" fillId="2" borderId="1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168" fontId="27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49" fillId="0" borderId="1" xfId="22" applyFont="1" applyFill="1" applyBorder="1" applyAlignment="1">
      <alignment horizontal="center" vertical="center" wrapText="1"/>
    </xf>
    <xf numFmtId="0" fontId="49" fillId="0" borderId="1" xfId="22" applyFont="1" applyFill="1" applyBorder="1" applyAlignment="1">
      <alignment vertical="center" wrapText="1"/>
    </xf>
    <xf numFmtId="0" fontId="49" fillId="0" borderId="1" xfId="21" quotePrefix="1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3" fontId="49" fillId="0" borderId="1" xfId="27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horizontal="center" vertical="top" wrapText="1"/>
    </xf>
    <xf numFmtId="0" fontId="29" fillId="6" borderId="1" xfId="0" applyFont="1" applyFill="1" applyBorder="1" applyAlignment="1">
      <alignment vertical="top" wrapText="1"/>
    </xf>
    <xf numFmtId="167" fontId="28" fillId="6" borderId="1" xfId="1" applyNumberFormat="1" applyFont="1" applyFill="1" applyBorder="1" applyAlignment="1">
      <alignment horizontal="center" vertical="top" wrapText="1"/>
    </xf>
    <xf numFmtId="167" fontId="29" fillId="6" borderId="1" xfId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4" fillId="0" borderId="10" xfId="0" applyFont="1" applyBorder="1" applyAlignment="1">
      <alignment horizontal="left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6" fillId="0" borderId="2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35" fillId="3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60" fillId="0" borderId="3" xfId="0" applyFont="1" applyFill="1" applyBorder="1" applyAlignment="1">
      <alignment horizontal="center" vertical="center" wrapText="1"/>
    </xf>
    <xf numFmtId="0" fontId="60" fillId="0" borderId="4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2" fillId="2" borderId="2" xfId="2" applyFont="1" applyFill="1" applyBorder="1" applyAlignment="1">
      <alignment horizontal="right" vertical="center" wrapText="1"/>
    </xf>
    <xf numFmtId="3" fontId="5" fillId="2" borderId="13" xfId="2" applyNumberFormat="1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3" fontId="5" fillId="2" borderId="17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3" fontId="5" fillId="2" borderId="6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3" fontId="5" fillId="2" borderId="11" xfId="2" applyNumberFormat="1" applyFont="1" applyFill="1" applyBorder="1" applyAlignment="1">
      <alignment horizontal="center" vertical="center" wrapText="1"/>
    </xf>
    <xf numFmtId="3" fontId="5" fillId="2" borderId="10" xfId="2" applyNumberFormat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center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 wrapText="1"/>
    </xf>
    <xf numFmtId="3" fontId="5" fillId="2" borderId="16" xfId="2" applyNumberFormat="1" applyFont="1" applyFill="1" applyBorder="1" applyAlignment="1">
      <alignment horizontal="center" vertical="center" wrapText="1"/>
    </xf>
    <xf numFmtId="3" fontId="5" fillId="2" borderId="15" xfId="2" applyNumberFormat="1" applyFont="1" applyFill="1" applyBorder="1" applyAlignment="1">
      <alignment horizontal="center" vertical="center" wrapText="1"/>
    </xf>
    <xf numFmtId="0" fontId="56" fillId="2" borderId="5" xfId="2" applyFont="1" applyFill="1" applyBorder="1"/>
    <xf numFmtId="0" fontId="56" fillId="2" borderId="17" xfId="2" applyFont="1" applyFill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2" applyFont="1" applyFill="1" applyBorder="1" applyAlignment="1">
      <alignment horizontal="center" vertical="center" wrapText="1"/>
    </xf>
    <xf numFmtId="3" fontId="5" fillId="0" borderId="13" xfId="2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3" fontId="5" fillId="0" borderId="17" xfId="2" applyNumberFormat="1" applyFont="1" applyFill="1" applyBorder="1" applyAlignment="1">
      <alignment horizontal="center" vertical="center" wrapText="1"/>
    </xf>
    <xf numFmtId="3" fontId="5" fillId="3" borderId="13" xfId="2" applyNumberFormat="1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 wrapText="1"/>
    </xf>
    <xf numFmtId="3" fontId="5" fillId="3" borderId="17" xfId="2" applyNumberFormat="1" applyFont="1" applyFill="1" applyBorder="1" applyAlignment="1">
      <alignment horizontal="center" vertical="center" wrapText="1"/>
    </xf>
    <xf numFmtId="0" fontId="45" fillId="2" borderId="2" xfId="2" applyFont="1" applyFill="1" applyBorder="1" applyAlignment="1">
      <alignment horizontal="right" vertical="center" wrapText="1"/>
    </xf>
    <xf numFmtId="0" fontId="29" fillId="3" borderId="0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29">
    <cellStyle name="Comma" xfId="1" builtinId="3"/>
    <cellStyle name="Comma 10" xfId="3"/>
    <cellStyle name="Comma 13" xfId="5"/>
    <cellStyle name="Comma 2 4 2" xfId="6"/>
    <cellStyle name="Comma 3" xfId="18"/>
    <cellStyle name="Comma 8" xfId="7"/>
    <cellStyle name="Normal" xfId="0" builtinId="0"/>
    <cellStyle name="Normal 13 2" xfId="2"/>
    <cellStyle name="Normal 2" xfId="8"/>
    <cellStyle name="Normal 211" xfId="20"/>
    <cellStyle name="Normal 225" xfId="22"/>
    <cellStyle name="Normal 226" xfId="23"/>
    <cellStyle name="Normal 227" xfId="27"/>
    <cellStyle name="Normal 229" xfId="19"/>
    <cellStyle name="Normal 231" xfId="25"/>
    <cellStyle name="Normal 238" xfId="26"/>
    <cellStyle name="Normal 240" xfId="24"/>
    <cellStyle name="Normal 30" xfId="10"/>
    <cellStyle name="Normal 31" xfId="11"/>
    <cellStyle name="Normal 33" xfId="12"/>
    <cellStyle name="Normal 34" xfId="13"/>
    <cellStyle name="Normal 35" xfId="14"/>
    <cellStyle name="Normal 36" xfId="9"/>
    <cellStyle name="Normal 37" xfId="15"/>
    <cellStyle name="Normal 38" xfId="16"/>
    <cellStyle name="Normal 39" xfId="17"/>
    <cellStyle name="Normal 4" xfId="21"/>
    <cellStyle name="Normal_Bieu mau (CV )" xfId="4"/>
    <cellStyle name="Percent 3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2</xdr:col>
      <xdr:colOff>414909</xdr:colOff>
      <xdr:row>0</xdr:row>
      <xdr:rowOff>188523</xdr:rowOff>
    </xdr:to>
    <xdr:sp macro="" textlink="">
      <xdr:nvSpPr>
        <xdr:cNvPr id="2" name="Text Box 78">
          <a:extLst>
            <a:ext uri="{FF2B5EF4-FFF2-40B4-BE49-F238E27FC236}">
              <a16:creationId xmlns:a16="http://schemas.microsoft.com/office/drawing/2014/main" xmlns="" id="{0FF18737-CEAD-460C-A446-FA39B97524A5}"/>
            </a:ext>
          </a:extLst>
        </xdr:cNvPr>
        <xdr:cNvSpPr txBox="1">
          <a:spLocks noChangeArrowheads="1"/>
        </xdr:cNvSpPr>
      </xdr:nvSpPr>
      <xdr:spPr bwMode="auto">
        <a:xfrm>
          <a:off x="847725" y="38404800"/>
          <a:ext cx="76200" cy="86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0</xdr:row>
      <xdr:rowOff>0</xdr:rowOff>
    </xdr:from>
    <xdr:to>
      <xdr:col>2</xdr:col>
      <xdr:colOff>414909</xdr:colOff>
      <xdr:row>0</xdr:row>
      <xdr:rowOff>188523</xdr:rowOff>
    </xdr:to>
    <xdr:sp macro="" textlink="">
      <xdr:nvSpPr>
        <xdr:cNvPr id="3" name="Text Box 79">
          <a:extLst>
            <a:ext uri="{FF2B5EF4-FFF2-40B4-BE49-F238E27FC236}">
              <a16:creationId xmlns:a16="http://schemas.microsoft.com/office/drawing/2014/main" xmlns="" id="{C6268E09-DA1F-4BE8-B115-CF17B1B05783}"/>
            </a:ext>
          </a:extLst>
        </xdr:cNvPr>
        <xdr:cNvSpPr txBox="1">
          <a:spLocks noChangeArrowheads="1"/>
        </xdr:cNvSpPr>
      </xdr:nvSpPr>
      <xdr:spPr bwMode="auto">
        <a:xfrm>
          <a:off x="847725" y="38404800"/>
          <a:ext cx="76200" cy="86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54</xdr:row>
      <xdr:rowOff>0</xdr:rowOff>
    </xdr:from>
    <xdr:to>
      <xdr:col>2</xdr:col>
      <xdr:colOff>414909</xdr:colOff>
      <xdr:row>55</xdr:row>
      <xdr:rowOff>16139</xdr:rowOff>
    </xdr:to>
    <xdr:sp macro="" textlink="">
      <xdr:nvSpPr>
        <xdr:cNvPr id="4" name="Text Box 78">
          <a:extLst>
            <a:ext uri="{FF2B5EF4-FFF2-40B4-BE49-F238E27FC236}">
              <a16:creationId xmlns:a16="http://schemas.microsoft.com/office/drawing/2014/main" xmlns="" id="{0FF18737-CEAD-460C-A446-FA39B97524A5}"/>
            </a:ext>
          </a:extLst>
        </xdr:cNvPr>
        <xdr:cNvSpPr txBox="1">
          <a:spLocks noChangeArrowheads="1"/>
        </xdr:cNvSpPr>
      </xdr:nvSpPr>
      <xdr:spPr bwMode="auto">
        <a:xfrm>
          <a:off x="847725" y="30337125"/>
          <a:ext cx="100584" cy="18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54</xdr:row>
      <xdr:rowOff>0</xdr:rowOff>
    </xdr:from>
    <xdr:to>
      <xdr:col>2</xdr:col>
      <xdr:colOff>414909</xdr:colOff>
      <xdr:row>55</xdr:row>
      <xdr:rowOff>16139</xdr:rowOff>
    </xdr:to>
    <xdr:sp macro="" textlink="">
      <xdr:nvSpPr>
        <xdr:cNvPr id="5" name="Text Box 79">
          <a:extLst>
            <a:ext uri="{FF2B5EF4-FFF2-40B4-BE49-F238E27FC236}">
              <a16:creationId xmlns:a16="http://schemas.microsoft.com/office/drawing/2014/main" xmlns="" id="{C6268E09-DA1F-4BE8-B115-CF17B1B05783}"/>
            </a:ext>
          </a:extLst>
        </xdr:cNvPr>
        <xdr:cNvSpPr txBox="1">
          <a:spLocks noChangeArrowheads="1"/>
        </xdr:cNvSpPr>
      </xdr:nvSpPr>
      <xdr:spPr bwMode="auto">
        <a:xfrm>
          <a:off x="847725" y="30337125"/>
          <a:ext cx="100584" cy="18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2" name="Text Box 78">
          <a:extLst>
            <a:ext uri="{FF2B5EF4-FFF2-40B4-BE49-F238E27FC236}">
              <a16:creationId xmlns:a16="http://schemas.microsoft.com/office/drawing/2014/main" xmlns="" id="{0FF18737-CEAD-460C-A446-FA39B97524A5}"/>
            </a:ext>
          </a:extLst>
        </xdr:cNvPr>
        <xdr:cNvSpPr txBox="1">
          <a:spLocks noChangeArrowheads="1"/>
        </xdr:cNvSpPr>
      </xdr:nvSpPr>
      <xdr:spPr bwMode="auto">
        <a:xfrm>
          <a:off x="552450" y="3074670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3" name="Text Box 79">
          <a:extLst>
            <a:ext uri="{FF2B5EF4-FFF2-40B4-BE49-F238E27FC236}">
              <a16:creationId xmlns:a16="http://schemas.microsoft.com/office/drawing/2014/main" xmlns="" id="{C6268E09-DA1F-4BE8-B115-CF17B1B05783}"/>
            </a:ext>
          </a:extLst>
        </xdr:cNvPr>
        <xdr:cNvSpPr txBox="1">
          <a:spLocks noChangeArrowheads="1"/>
        </xdr:cNvSpPr>
      </xdr:nvSpPr>
      <xdr:spPr bwMode="auto">
        <a:xfrm>
          <a:off x="552450" y="3074670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4" name="Text Box 78">
          <a:extLst>
            <a:ext uri="{FF2B5EF4-FFF2-40B4-BE49-F238E27FC236}">
              <a16:creationId xmlns:a16="http://schemas.microsoft.com/office/drawing/2014/main" xmlns="" id="{0FF18737-CEAD-460C-A446-FA39B97524A5}"/>
            </a:ext>
          </a:extLst>
        </xdr:cNvPr>
        <xdr:cNvSpPr txBox="1">
          <a:spLocks noChangeArrowheads="1"/>
        </xdr:cNvSpPr>
      </xdr:nvSpPr>
      <xdr:spPr bwMode="auto">
        <a:xfrm>
          <a:off x="600075" y="1769745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5" name="Text Box 79">
          <a:extLst>
            <a:ext uri="{FF2B5EF4-FFF2-40B4-BE49-F238E27FC236}">
              <a16:creationId xmlns:a16="http://schemas.microsoft.com/office/drawing/2014/main" xmlns="" id="{C6268E09-DA1F-4BE8-B115-CF17B1B05783}"/>
            </a:ext>
          </a:extLst>
        </xdr:cNvPr>
        <xdr:cNvSpPr txBox="1">
          <a:spLocks noChangeArrowheads="1"/>
        </xdr:cNvSpPr>
      </xdr:nvSpPr>
      <xdr:spPr bwMode="auto">
        <a:xfrm>
          <a:off x="600075" y="1769745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6" name="Text Box 78">
          <a:extLst>
            <a:ext uri="{FF2B5EF4-FFF2-40B4-BE49-F238E27FC236}">
              <a16:creationId xmlns:a16="http://schemas.microsoft.com/office/drawing/2014/main" xmlns="" id="{0FF18737-CEAD-460C-A446-FA39B97524A5}"/>
            </a:ext>
          </a:extLst>
        </xdr:cNvPr>
        <xdr:cNvSpPr txBox="1">
          <a:spLocks noChangeArrowheads="1"/>
        </xdr:cNvSpPr>
      </xdr:nvSpPr>
      <xdr:spPr bwMode="auto">
        <a:xfrm>
          <a:off x="600075" y="1769745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64</xdr:row>
      <xdr:rowOff>0</xdr:rowOff>
    </xdr:from>
    <xdr:to>
      <xdr:col>2</xdr:col>
      <xdr:colOff>414909</xdr:colOff>
      <xdr:row>64</xdr:row>
      <xdr:rowOff>159948</xdr:rowOff>
    </xdr:to>
    <xdr:sp macro="" textlink="">
      <xdr:nvSpPr>
        <xdr:cNvPr id="7" name="Text Box 79">
          <a:extLst>
            <a:ext uri="{FF2B5EF4-FFF2-40B4-BE49-F238E27FC236}">
              <a16:creationId xmlns:a16="http://schemas.microsoft.com/office/drawing/2014/main" xmlns="" id="{C6268E09-DA1F-4BE8-B115-CF17B1B05783}"/>
            </a:ext>
          </a:extLst>
        </xdr:cNvPr>
        <xdr:cNvSpPr txBox="1">
          <a:spLocks noChangeArrowheads="1"/>
        </xdr:cNvSpPr>
      </xdr:nvSpPr>
      <xdr:spPr bwMode="auto">
        <a:xfrm>
          <a:off x="600075" y="17697450"/>
          <a:ext cx="100584" cy="159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workbookViewId="0">
      <selection activeCell="C21" sqref="C21"/>
    </sheetView>
  </sheetViews>
  <sheetFormatPr defaultRowHeight="15" x14ac:dyDescent="0.25"/>
  <cols>
    <col min="1" max="1" width="7.140625" customWidth="1"/>
    <col min="2" max="2" width="54.85546875" customWidth="1"/>
    <col min="3" max="3" width="24.85546875" customWidth="1"/>
    <col min="4" max="5" width="9.85546875" bestFit="1" customWidth="1"/>
  </cols>
  <sheetData>
    <row r="1" spans="1:8" ht="18.75" x14ac:dyDescent="0.25">
      <c r="A1" s="457" t="s">
        <v>243</v>
      </c>
      <c r="B1" s="457"/>
      <c r="C1" s="44" t="s">
        <v>144</v>
      </c>
      <c r="D1" s="2"/>
      <c r="F1" s="2"/>
      <c r="G1" s="2"/>
    </row>
    <row r="2" spans="1:8" ht="18.75" x14ac:dyDescent="0.3">
      <c r="A2" s="458" t="s">
        <v>244</v>
      </c>
      <c r="B2" s="458"/>
      <c r="C2" s="2"/>
      <c r="D2" s="2"/>
      <c r="E2" s="2"/>
      <c r="F2" s="2"/>
      <c r="G2" s="2"/>
    </row>
    <row r="3" spans="1:8" ht="15.6" x14ac:dyDescent="0.35">
      <c r="A3" s="45"/>
      <c r="B3" s="45"/>
      <c r="C3" s="2"/>
      <c r="D3" s="2"/>
      <c r="E3" s="2"/>
      <c r="F3" s="2"/>
      <c r="G3" s="2"/>
    </row>
    <row r="4" spans="1:8" s="21" customFormat="1" ht="18.75" x14ac:dyDescent="0.25">
      <c r="A4" s="459" t="s">
        <v>371</v>
      </c>
      <c r="B4" s="459"/>
      <c r="C4" s="459"/>
      <c r="D4" s="70"/>
      <c r="E4" s="70"/>
      <c r="F4" s="70"/>
      <c r="G4" s="4"/>
    </row>
    <row r="5" spans="1:8" s="21" customFormat="1" ht="39.75" customHeight="1" x14ac:dyDescent="0.25">
      <c r="A5" s="460" t="s">
        <v>464</v>
      </c>
      <c r="B5" s="460"/>
      <c r="C5" s="460"/>
      <c r="D5" s="71"/>
      <c r="E5" s="71"/>
      <c r="F5" s="71"/>
      <c r="G5" s="71"/>
      <c r="H5" s="71"/>
    </row>
    <row r="6" spans="1:8" ht="24.75" customHeight="1" x14ac:dyDescent="0.3">
      <c r="B6" s="2"/>
      <c r="C6" s="156" t="s">
        <v>158</v>
      </c>
      <c r="D6" s="2"/>
      <c r="E6" s="2"/>
      <c r="F6" s="2"/>
      <c r="G6" s="2"/>
    </row>
    <row r="7" spans="1:8" s="21" customFormat="1" ht="18.75" x14ac:dyDescent="0.25">
      <c r="A7" s="49" t="s">
        <v>0</v>
      </c>
      <c r="B7" s="49" t="s">
        <v>1</v>
      </c>
      <c r="C7" s="49" t="s">
        <v>145</v>
      </c>
      <c r="D7" s="4"/>
      <c r="E7" s="4"/>
      <c r="F7" s="4"/>
      <c r="G7" s="4"/>
    </row>
    <row r="8" spans="1:8" s="275" customFormat="1" ht="26.25" customHeight="1" x14ac:dyDescent="0.25">
      <c r="A8" s="272" t="s">
        <v>3</v>
      </c>
      <c r="B8" s="273" t="s">
        <v>159</v>
      </c>
      <c r="C8" s="274">
        <f>C9+C12+C15+C16</f>
        <v>829133</v>
      </c>
      <c r="D8" s="189"/>
      <c r="E8" s="189"/>
      <c r="F8" s="189"/>
      <c r="G8" s="189"/>
    </row>
    <row r="9" spans="1:8" s="275" customFormat="1" ht="37.5" x14ac:dyDescent="0.25">
      <c r="A9" s="272" t="s">
        <v>6</v>
      </c>
      <c r="B9" s="273" t="s">
        <v>164</v>
      </c>
      <c r="C9" s="274">
        <f>C10+C11</f>
        <v>269200</v>
      </c>
      <c r="D9" s="189"/>
      <c r="E9" s="189"/>
      <c r="F9" s="189"/>
      <c r="G9" s="189"/>
    </row>
    <row r="10" spans="1:8" s="275" customFormat="1" ht="18.75" x14ac:dyDescent="0.25">
      <c r="A10" s="276" t="s">
        <v>31</v>
      </c>
      <c r="B10" s="277" t="s">
        <v>160</v>
      </c>
      <c r="C10" s="309">
        <f>'83'!D11-'81'!C11</f>
        <v>106600</v>
      </c>
      <c r="D10" s="189"/>
      <c r="E10" s="189"/>
      <c r="F10" s="189"/>
      <c r="G10" s="189"/>
    </row>
    <row r="11" spans="1:8" s="275" customFormat="1" ht="37.5" x14ac:dyDescent="0.25">
      <c r="A11" s="276" t="s">
        <v>31</v>
      </c>
      <c r="B11" s="277" t="s">
        <v>161</v>
      </c>
      <c r="C11" s="310">
        <f>'83'!D16+'83'!D17+'83'!D21</f>
        <v>162600</v>
      </c>
      <c r="D11" s="189"/>
      <c r="E11" s="189"/>
      <c r="F11" s="189"/>
      <c r="G11" s="189"/>
    </row>
    <row r="12" spans="1:8" s="279" customFormat="1" ht="18.75" x14ac:dyDescent="0.25">
      <c r="A12" s="272" t="s">
        <v>19</v>
      </c>
      <c r="B12" s="273" t="s">
        <v>95</v>
      </c>
      <c r="C12" s="274">
        <f>C13+C14</f>
        <v>520655</v>
      </c>
      <c r="D12" s="278"/>
      <c r="E12" s="278"/>
      <c r="F12" s="278"/>
      <c r="G12" s="278"/>
    </row>
    <row r="13" spans="1:8" s="275" customFormat="1" ht="18.75" x14ac:dyDescent="0.25">
      <c r="A13" s="276" t="s">
        <v>31</v>
      </c>
      <c r="B13" s="277" t="s">
        <v>96</v>
      </c>
      <c r="C13" s="231">
        <f>'82'!C12</f>
        <v>470689</v>
      </c>
      <c r="D13" s="189"/>
      <c r="E13" s="189"/>
      <c r="F13" s="189"/>
      <c r="G13" s="189"/>
    </row>
    <row r="14" spans="1:8" s="275" customFormat="1" ht="18.75" x14ac:dyDescent="0.25">
      <c r="A14" s="276" t="s">
        <v>31</v>
      </c>
      <c r="B14" s="277" t="s">
        <v>97</v>
      </c>
      <c r="C14" s="231">
        <f>'82'!C13</f>
        <v>49966</v>
      </c>
      <c r="D14" s="189"/>
      <c r="E14" s="189"/>
      <c r="F14" s="189"/>
      <c r="G14" s="189"/>
    </row>
    <row r="15" spans="1:8" s="280" customFormat="1" ht="22.5" customHeight="1" x14ac:dyDescent="0.25">
      <c r="A15" s="272" t="s">
        <v>39</v>
      </c>
      <c r="B15" s="273" t="s">
        <v>317</v>
      </c>
      <c r="C15" s="274"/>
      <c r="D15" s="278"/>
      <c r="E15" s="278"/>
      <c r="F15" s="278"/>
      <c r="G15" s="278"/>
    </row>
    <row r="16" spans="1:8" s="280" customFormat="1" ht="41.25" customHeight="1" x14ac:dyDescent="0.25">
      <c r="A16" s="272" t="s">
        <v>41</v>
      </c>
      <c r="B16" s="273" t="s">
        <v>316</v>
      </c>
      <c r="C16" s="274">
        <f>'82'!C15+'82'!C29</f>
        <v>39278</v>
      </c>
      <c r="D16" s="278"/>
      <c r="E16" s="278"/>
      <c r="F16" s="278"/>
      <c r="G16" s="278"/>
    </row>
    <row r="17" spans="1:7" s="284" customFormat="1" ht="18.75" x14ac:dyDescent="0.25">
      <c r="A17" s="281" t="s">
        <v>4</v>
      </c>
      <c r="B17" s="282" t="s">
        <v>165</v>
      </c>
      <c r="C17" s="194">
        <f>C18+C23+C26</f>
        <v>829133</v>
      </c>
      <c r="D17" s="283"/>
      <c r="E17" s="283"/>
      <c r="F17" s="175"/>
      <c r="G17" s="175"/>
    </row>
    <row r="18" spans="1:7" s="279" customFormat="1" ht="18.75" x14ac:dyDescent="0.25">
      <c r="A18" s="272" t="s">
        <v>98</v>
      </c>
      <c r="B18" s="273" t="s">
        <v>166</v>
      </c>
      <c r="C18" s="274">
        <f>SUM(C19:C22)</f>
        <v>829133</v>
      </c>
      <c r="D18" s="278"/>
      <c r="E18" s="285"/>
      <c r="F18" s="278"/>
      <c r="G18" s="278"/>
    </row>
    <row r="19" spans="1:7" s="275" customFormat="1" ht="18.75" x14ac:dyDescent="0.25">
      <c r="A19" s="276">
        <v>1</v>
      </c>
      <c r="B19" s="277" t="s">
        <v>28</v>
      </c>
      <c r="C19" s="231">
        <f>'84'!C12</f>
        <v>96000</v>
      </c>
      <c r="D19" s="189"/>
      <c r="E19" s="189"/>
      <c r="F19" s="189"/>
      <c r="G19" s="189"/>
    </row>
    <row r="20" spans="1:7" s="275" customFormat="1" ht="18.75" x14ac:dyDescent="0.25">
      <c r="A20" s="276">
        <v>2</v>
      </c>
      <c r="B20" s="277" t="s">
        <v>37</v>
      </c>
      <c r="C20" s="231">
        <f>'84'!C32</f>
        <v>716879</v>
      </c>
      <c r="D20" s="189"/>
      <c r="E20" s="286"/>
      <c r="F20" s="189"/>
      <c r="G20" s="189"/>
    </row>
    <row r="21" spans="1:7" ht="18.75" x14ac:dyDescent="0.25">
      <c r="A21" s="43">
        <v>3</v>
      </c>
      <c r="B21" s="53" t="s">
        <v>99</v>
      </c>
      <c r="C21" s="54">
        <f>'84'!C45</f>
        <v>16254</v>
      </c>
      <c r="D21" s="2"/>
      <c r="E21" s="2"/>
      <c r="F21" s="2"/>
      <c r="G21" s="2"/>
    </row>
    <row r="22" spans="1:7" ht="18.75" x14ac:dyDescent="0.25">
      <c r="A22" s="43">
        <v>4</v>
      </c>
      <c r="B22" s="53" t="s">
        <v>318</v>
      </c>
      <c r="C22" s="54"/>
      <c r="D22" s="2"/>
      <c r="E22" s="2"/>
      <c r="F22" s="2"/>
      <c r="G22" s="2"/>
    </row>
    <row r="23" spans="1:7" ht="18.75" x14ac:dyDescent="0.25">
      <c r="A23" s="50" t="s">
        <v>19</v>
      </c>
      <c r="B23" s="51" t="s">
        <v>100</v>
      </c>
      <c r="C23" s="52">
        <f>SUM(C24:C25)</f>
        <v>0</v>
      </c>
      <c r="D23" s="2"/>
      <c r="E23" s="2"/>
      <c r="F23" s="2"/>
      <c r="G23" s="2"/>
    </row>
    <row r="24" spans="1:7" ht="18.75" x14ac:dyDescent="0.25">
      <c r="A24" s="43">
        <v>1</v>
      </c>
      <c r="B24" s="53" t="s">
        <v>43</v>
      </c>
      <c r="C24" s="54"/>
      <c r="D24" s="2"/>
      <c r="E24" s="2"/>
      <c r="F24" s="2"/>
      <c r="G24" s="2"/>
    </row>
    <row r="25" spans="1:7" ht="18.75" x14ac:dyDescent="0.25">
      <c r="A25" s="43">
        <v>2</v>
      </c>
      <c r="B25" s="53" t="s">
        <v>44</v>
      </c>
      <c r="C25" s="231"/>
      <c r="D25" s="2"/>
      <c r="E25" s="2"/>
      <c r="F25" s="2"/>
      <c r="G25" s="2"/>
    </row>
    <row r="26" spans="1:7" s="30" customFormat="1" ht="18.75" x14ac:dyDescent="0.25">
      <c r="A26" s="50" t="s">
        <v>39</v>
      </c>
      <c r="B26" s="51" t="s">
        <v>319</v>
      </c>
      <c r="C26" s="52"/>
      <c r="D26" s="5"/>
      <c r="E26" s="5"/>
      <c r="F26" s="5"/>
      <c r="G26" s="5"/>
    </row>
    <row r="27" spans="1:7" ht="36" customHeight="1" x14ac:dyDescent="0.25">
      <c r="A27" s="456"/>
      <c r="B27" s="456"/>
      <c r="C27" s="456"/>
    </row>
  </sheetData>
  <mergeCells count="5">
    <mergeCell ref="A27:C27"/>
    <mergeCell ref="A1:B1"/>
    <mergeCell ref="A2:B2"/>
    <mergeCell ref="A4:C4"/>
    <mergeCell ref="A5:C5"/>
  </mergeCells>
  <pageMargins left="0.7" right="0.7" top="0.68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E23" sqref="E23"/>
    </sheetView>
  </sheetViews>
  <sheetFormatPr defaultColWidth="9.140625" defaultRowHeight="15.75" x14ac:dyDescent="0.25"/>
  <cols>
    <col min="1" max="1" width="13.5703125" style="2" customWidth="1"/>
    <col min="2" max="2" width="22.140625" style="2" customWidth="1"/>
    <col min="3" max="3" width="15.28515625" style="2" customWidth="1"/>
    <col min="4" max="4" width="15.42578125" style="2" customWidth="1"/>
    <col min="5" max="5" width="14.7109375" style="2" customWidth="1"/>
    <col min="6" max="6" width="16" style="2" customWidth="1"/>
    <col min="7" max="7" width="10.42578125" style="2" bestFit="1" customWidth="1"/>
    <col min="8" max="16384" width="9.140625" style="2"/>
  </cols>
  <sheetData>
    <row r="1" spans="1:12" ht="18.75" customHeight="1" x14ac:dyDescent="0.3">
      <c r="A1" s="10" t="str">
        <f>'89'!A1:C1</f>
        <v>ỦY BAN NHÂN DÂN</v>
      </c>
      <c r="B1" s="10"/>
      <c r="E1" s="464" t="s">
        <v>154</v>
      </c>
      <c r="F1" s="464"/>
    </row>
    <row r="2" spans="1:12" ht="17.45" x14ac:dyDescent="0.35">
      <c r="A2" s="10" t="str">
        <f>'89'!A2:C2</f>
        <v xml:space="preserve">   HUYỆN LẤP VÒ</v>
      </c>
      <c r="B2" s="10"/>
    </row>
    <row r="4" spans="1:12" ht="38.25" customHeight="1" x14ac:dyDescent="0.3">
      <c r="A4" s="467" t="s">
        <v>372</v>
      </c>
      <c r="B4" s="467"/>
      <c r="C4" s="467"/>
      <c r="D4" s="467"/>
      <c r="E4" s="467"/>
      <c r="F4" s="467"/>
    </row>
    <row r="5" spans="1:12" ht="42" customHeight="1" x14ac:dyDescent="0.4">
      <c r="A5" s="462" t="str">
        <f>'89'!A5:L5</f>
        <v>(Ban hành kèm theo Quyết định số      /QĐ-UBND.HC ngày       /01/2024 của Ủy ban nhân dân Huyện)</v>
      </c>
      <c r="B5" s="462"/>
      <c r="C5" s="462"/>
      <c r="D5" s="462"/>
      <c r="E5" s="462"/>
      <c r="F5" s="462"/>
      <c r="G5" s="68"/>
      <c r="H5" s="68"/>
      <c r="I5" s="68"/>
      <c r="J5" s="68"/>
      <c r="K5" s="68"/>
      <c r="L5" s="68"/>
    </row>
    <row r="6" spans="1:12" ht="18.75" x14ac:dyDescent="0.3">
      <c r="A6" s="25"/>
      <c r="B6" s="25"/>
      <c r="C6" s="25"/>
      <c r="D6" s="25"/>
      <c r="E6" s="465" t="s">
        <v>158</v>
      </c>
      <c r="F6" s="465"/>
    </row>
    <row r="7" spans="1:12" s="4" customFormat="1" ht="150" x14ac:dyDescent="0.25">
      <c r="A7" s="26" t="s">
        <v>0</v>
      </c>
      <c r="B7" s="26" t="s">
        <v>85</v>
      </c>
      <c r="C7" s="26" t="s">
        <v>89</v>
      </c>
      <c r="D7" s="26" t="s">
        <v>107</v>
      </c>
      <c r="E7" s="26" t="s">
        <v>108</v>
      </c>
      <c r="F7" s="26" t="s">
        <v>109</v>
      </c>
    </row>
    <row r="8" spans="1:12" ht="18" x14ac:dyDescent="0.35">
      <c r="A8" s="27" t="s">
        <v>3</v>
      </c>
      <c r="B8" s="27" t="s">
        <v>4</v>
      </c>
      <c r="C8" s="67" t="s">
        <v>155</v>
      </c>
      <c r="D8" s="27">
        <v>2</v>
      </c>
      <c r="E8" s="27">
        <v>3</v>
      </c>
      <c r="F8" s="27">
        <v>4</v>
      </c>
    </row>
    <row r="9" spans="1:12" s="5" customFormat="1" ht="18.75" x14ac:dyDescent="0.25">
      <c r="A9" s="152"/>
      <c r="B9" s="152" t="s">
        <v>62</v>
      </c>
      <c r="C9" s="153">
        <f t="shared" ref="C9:D9" si="0">SUM(C10:C22)</f>
        <v>51231</v>
      </c>
      <c r="D9" s="153">
        <f t="shared" si="0"/>
        <v>0</v>
      </c>
      <c r="E9" s="153">
        <f>SUM(E10:E22)</f>
        <v>51231</v>
      </c>
      <c r="F9" s="153">
        <f t="shared" ref="F9" si="1">SUM(F10:F18)</f>
        <v>0</v>
      </c>
      <c r="G9" s="17"/>
    </row>
    <row r="10" spans="1:12" ht="18.75" x14ac:dyDescent="0.25">
      <c r="A10" s="27">
        <v>1</v>
      </c>
      <c r="B10" s="150" t="s">
        <v>175</v>
      </c>
      <c r="C10" s="154">
        <f>D10+E10+F10</f>
        <v>519</v>
      </c>
      <c r="D10" s="154"/>
      <c r="E10" s="271">
        <v>519</v>
      </c>
      <c r="F10" s="154"/>
    </row>
    <row r="11" spans="1:12" s="29" customFormat="1" ht="18.75" x14ac:dyDescent="0.25">
      <c r="A11" s="43">
        <v>2</v>
      </c>
      <c r="B11" s="150" t="s">
        <v>176</v>
      </c>
      <c r="C11" s="154">
        <f t="shared" ref="C11:C22" si="2">D11+E11+F11</f>
        <v>3322</v>
      </c>
      <c r="D11" s="154"/>
      <c r="E11" s="271">
        <v>3322</v>
      </c>
      <c r="F11" s="154"/>
    </row>
    <row r="12" spans="1:12" s="29" customFormat="1" ht="18.75" x14ac:dyDescent="0.25">
      <c r="A12" s="43">
        <v>3</v>
      </c>
      <c r="B12" s="150" t="s">
        <v>177</v>
      </c>
      <c r="C12" s="154">
        <f t="shared" si="2"/>
        <v>4234</v>
      </c>
      <c r="D12" s="154"/>
      <c r="E12" s="271">
        <v>4234</v>
      </c>
      <c r="F12" s="154"/>
    </row>
    <row r="13" spans="1:12" s="29" customFormat="1" ht="18.75" x14ac:dyDescent="0.25">
      <c r="A13" s="43">
        <v>4</v>
      </c>
      <c r="B13" s="150" t="s">
        <v>178</v>
      </c>
      <c r="C13" s="154">
        <f t="shared" si="2"/>
        <v>5351</v>
      </c>
      <c r="D13" s="154"/>
      <c r="E13" s="271">
        <v>5351</v>
      </c>
      <c r="F13" s="154"/>
    </row>
    <row r="14" spans="1:12" s="29" customFormat="1" ht="18.75" x14ac:dyDescent="0.25">
      <c r="A14" s="43">
        <v>5</v>
      </c>
      <c r="B14" s="150" t="s">
        <v>179</v>
      </c>
      <c r="C14" s="154">
        <f t="shared" si="2"/>
        <v>5047</v>
      </c>
      <c r="D14" s="154"/>
      <c r="E14" s="271">
        <v>5047</v>
      </c>
      <c r="F14" s="154"/>
    </row>
    <row r="15" spans="1:12" s="29" customFormat="1" ht="18.75" x14ac:dyDescent="0.25">
      <c r="A15" s="43">
        <v>6</v>
      </c>
      <c r="B15" s="150" t="s">
        <v>181</v>
      </c>
      <c r="C15" s="154">
        <f t="shared" si="2"/>
        <v>4013</v>
      </c>
      <c r="D15" s="154"/>
      <c r="E15" s="271">
        <v>4013</v>
      </c>
      <c r="F15" s="154"/>
    </row>
    <row r="16" spans="1:12" ht="18.75" x14ac:dyDescent="0.25">
      <c r="A16" s="27">
        <v>7</v>
      </c>
      <c r="B16" s="150" t="s">
        <v>180</v>
      </c>
      <c r="C16" s="154">
        <f t="shared" si="2"/>
        <v>4396</v>
      </c>
      <c r="D16" s="154"/>
      <c r="E16" s="271">
        <v>4396</v>
      </c>
      <c r="F16" s="154"/>
    </row>
    <row r="17" spans="1:6" ht="18.75" x14ac:dyDescent="0.25">
      <c r="A17" s="43">
        <v>8</v>
      </c>
      <c r="B17" s="151" t="s">
        <v>182</v>
      </c>
      <c r="C17" s="154">
        <f t="shared" si="2"/>
        <v>3476</v>
      </c>
      <c r="D17" s="154"/>
      <c r="E17" s="271">
        <v>3476</v>
      </c>
      <c r="F17" s="154"/>
    </row>
    <row r="18" spans="1:6" ht="18.75" x14ac:dyDescent="0.25">
      <c r="A18" s="43">
        <v>9</v>
      </c>
      <c r="B18" s="150" t="s">
        <v>183</v>
      </c>
      <c r="C18" s="154">
        <f t="shared" si="2"/>
        <v>4791</v>
      </c>
      <c r="D18" s="154"/>
      <c r="E18" s="271">
        <v>4791</v>
      </c>
      <c r="F18" s="154"/>
    </row>
    <row r="19" spans="1:6" ht="18.75" x14ac:dyDescent="0.25">
      <c r="A19" s="27">
        <v>10</v>
      </c>
      <c r="B19" s="151" t="s">
        <v>185</v>
      </c>
      <c r="C19" s="154">
        <f t="shared" si="2"/>
        <v>4256</v>
      </c>
      <c r="D19" s="154"/>
      <c r="E19" s="271">
        <v>4256</v>
      </c>
      <c r="F19" s="154"/>
    </row>
    <row r="20" spans="1:6" ht="18.75" x14ac:dyDescent="0.25">
      <c r="A20" s="43">
        <v>11</v>
      </c>
      <c r="B20" s="151" t="s">
        <v>184</v>
      </c>
      <c r="C20" s="154">
        <f t="shared" si="2"/>
        <v>3248</v>
      </c>
      <c r="D20" s="154"/>
      <c r="E20" s="271">
        <v>3248</v>
      </c>
      <c r="F20" s="154"/>
    </row>
    <row r="21" spans="1:6" ht="18.75" x14ac:dyDescent="0.25">
      <c r="A21" s="43">
        <v>12</v>
      </c>
      <c r="B21" s="151" t="s">
        <v>186</v>
      </c>
      <c r="C21" s="154">
        <f t="shared" si="2"/>
        <v>2915</v>
      </c>
      <c r="D21" s="154"/>
      <c r="E21" s="271">
        <v>2915</v>
      </c>
      <c r="F21" s="154"/>
    </row>
    <row r="22" spans="1:6" ht="18.75" x14ac:dyDescent="0.25">
      <c r="A22" s="27">
        <v>13</v>
      </c>
      <c r="B22" s="151" t="s">
        <v>187</v>
      </c>
      <c r="C22" s="154">
        <f t="shared" si="2"/>
        <v>5663</v>
      </c>
      <c r="D22" s="154"/>
      <c r="E22" s="271">
        <v>5663</v>
      </c>
      <c r="F22" s="154"/>
    </row>
  </sheetData>
  <mergeCells count="4">
    <mergeCell ref="A4:F4"/>
    <mergeCell ref="A5:F5"/>
    <mergeCell ref="E6:F6"/>
    <mergeCell ref="E1:F1"/>
  </mergeCells>
  <pageMargins left="0.83" right="0.25" top="0.61" bottom="0.25" header="0.25" footer="0.25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opLeftCell="B5" zoomScale="85" zoomScaleNormal="85" workbookViewId="0">
      <pane xSplit="3" ySplit="8" topLeftCell="E13" activePane="bottomRight" state="frozen"/>
      <selection activeCell="B5" sqref="B5"/>
      <selection pane="topRight" activeCell="E5" sqref="E5"/>
      <selection pane="bottomLeft" activeCell="B13" sqref="B13"/>
      <selection pane="bottomRight" activeCell="B5" sqref="A5:XFD5"/>
    </sheetView>
  </sheetViews>
  <sheetFormatPr defaultColWidth="9.140625" defaultRowHeight="15.75" x14ac:dyDescent="0.25"/>
  <cols>
    <col min="1" max="1" width="0" style="163" hidden="1" customWidth="1"/>
    <col min="2" max="2" width="6" style="163" bestFit="1" customWidth="1"/>
    <col min="3" max="3" width="47" style="163" customWidth="1"/>
    <col min="4" max="6" width="9.140625" style="163"/>
    <col min="7" max="7" width="9.42578125" style="163" bestFit="1" customWidth="1"/>
    <col min="8" max="8" width="9.140625" style="163"/>
    <col min="9" max="9" width="9.42578125" style="162" customWidth="1"/>
    <col min="10" max="10" width="9.140625" style="163"/>
    <col min="11" max="11" width="13.140625" style="163" customWidth="1"/>
    <col min="12" max="12" width="13.42578125" style="163" customWidth="1"/>
    <col min="13" max="13" width="11.5703125" style="163" customWidth="1"/>
    <col min="14" max="14" width="10" style="163" customWidth="1"/>
    <col min="15" max="18" width="9.28515625" style="163" bestFit="1" customWidth="1"/>
    <col min="19" max="19" width="6.42578125" style="163" customWidth="1"/>
    <col min="20" max="21" width="9.28515625" style="163" hidden="1" customWidth="1"/>
    <col min="22" max="16384" width="9.140625" style="163"/>
  </cols>
  <sheetData>
    <row r="1" spans="1:19" ht="18.75" customHeight="1" x14ac:dyDescent="0.25">
      <c r="A1" s="523" t="str">
        <f>'81'!A1:B1</f>
        <v>ỦY BAN NHÂN DÂN</v>
      </c>
      <c r="B1" s="523"/>
      <c r="C1" s="523"/>
      <c r="D1" s="300"/>
      <c r="E1" s="300"/>
      <c r="Q1" s="525" t="s">
        <v>156</v>
      </c>
      <c r="R1" s="525"/>
      <c r="S1" s="525"/>
    </row>
    <row r="2" spans="1:19" ht="15.6" x14ac:dyDescent="0.35">
      <c r="A2" s="523" t="str">
        <f>'81'!A2:B2</f>
        <v xml:space="preserve">   HUYỆN LẤP VÒ</v>
      </c>
      <c r="B2" s="523"/>
      <c r="C2" s="523"/>
      <c r="D2" s="301"/>
      <c r="E2" s="301"/>
    </row>
    <row r="3" spans="1:19" ht="24.75" customHeight="1" x14ac:dyDescent="0.25">
      <c r="B3" s="526" t="s">
        <v>373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</row>
    <row r="4" spans="1:19" ht="39.75" customHeight="1" x14ac:dyDescent="0.35">
      <c r="A4" s="524" t="str">
        <f>'81'!A5:C5</f>
        <v>(Ban hành kèm theo Quyết định số      /QĐ-UBND.HC ngày       /01/2024 của Ủy ban nhân dân Huyện)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</row>
    <row r="5" spans="1:19" x14ac:dyDescent="0.25">
      <c r="B5" s="369"/>
      <c r="C5" s="370"/>
      <c r="D5" s="371"/>
      <c r="E5" s="371"/>
      <c r="F5" s="372"/>
      <c r="G5" s="373"/>
      <c r="H5" s="372"/>
      <c r="I5" s="433"/>
      <c r="J5" s="372"/>
      <c r="K5" s="372"/>
      <c r="L5" s="374"/>
      <c r="M5" s="374"/>
      <c r="N5" s="374"/>
      <c r="O5" s="375"/>
      <c r="P5" s="372"/>
      <c r="Q5" s="504" t="s">
        <v>158</v>
      </c>
      <c r="R5" s="504"/>
      <c r="S5" s="504"/>
    </row>
    <row r="6" spans="1:19" ht="30" customHeight="1" x14ac:dyDescent="0.25">
      <c r="B6" s="527" t="s">
        <v>124</v>
      </c>
      <c r="C6" s="530" t="s">
        <v>118</v>
      </c>
      <c r="D6" s="505" t="s">
        <v>119</v>
      </c>
      <c r="E6" s="505" t="s">
        <v>125</v>
      </c>
      <c r="F6" s="505" t="s">
        <v>126</v>
      </c>
      <c r="G6" s="508" t="s">
        <v>127</v>
      </c>
      <c r="H6" s="505" t="s">
        <v>128</v>
      </c>
      <c r="I6" s="505" t="s">
        <v>120</v>
      </c>
      <c r="J6" s="505" t="s">
        <v>129</v>
      </c>
      <c r="K6" s="510" t="s">
        <v>121</v>
      </c>
      <c r="L6" s="510"/>
      <c r="M6" s="510"/>
      <c r="N6" s="511" t="s">
        <v>245</v>
      </c>
      <c r="O6" s="511" t="s">
        <v>382</v>
      </c>
      <c r="P6" s="514" t="s">
        <v>383</v>
      </c>
      <c r="Q6" s="515"/>
      <c r="R6" s="516"/>
      <c r="S6" s="511" t="s">
        <v>130</v>
      </c>
    </row>
    <row r="7" spans="1:19" ht="12.75" customHeight="1" x14ac:dyDescent="0.25">
      <c r="B7" s="528"/>
      <c r="C7" s="531"/>
      <c r="D7" s="506"/>
      <c r="E7" s="506"/>
      <c r="F7" s="506"/>
      <c r="G7" s="509"/>
      <c r="H7" s="506"/>
      <c r="I7" s="506"/>
      <c r="J7" s="506"/>
      <c r="K7" s="520" t="s">
        <v>131</v>
      </c>
      <c r="L7" s="514" t="s">
        <v>132</v>
      </c>
      <c r="M7" s="516"/>
      <c r="N7" s="512"/>
      <c r="O7" s="512"/>
      <c r="P7" s="517"/>
      <c r="Q7" s="518"/>
      <c r="R7" s="519"/>
      <c r="S7" s="512"/>
    </row>
    <row r="8" spans="1:19" ht="12.75" customHeight="1" x14ac:dyDescent="0.25">
      <c r="B8" s="528"/>
      <c r="C8" s="531"/>
      <c r="D8" s="506"/>
      <c r="E8" s="506"/>
      <c r="F8" s="506"/>
      <c r="G8" s="509"/>
      <c r="H8" s="506"/>
      <c r="I8" s="506"/>
      <c r="J8" s="506"/>
      <c r="K8" s="521"/>
      <c r="L8" s="517"/>
      <c r="M8" s="519"/>
      <c r="N8" s="512"/>
      <c r="O8" s="512"/>
      <c r="P8" s="510" t="s">
        <v>89</v>
      </c>
      <c r="Q8" s="514" t="s">
        <v>91</v>
      </c>
      <c r="R8" s="516"/>
      <c r="S8" s="512"/>
    </row>
    <row r="9" spans="1:19" ht="12.75" customHeight="1" x14ac:dyDescent="0.25">
      <c r="B9" s="528"/>
      <c r="C9" s="531"/>
      <c r="D9" s="506"/>
      <c r="E9" s="506"/>
      <c r="F9" s="506"/>
      <c r="G9" s="509"/>
      <c r="H9" s="506"/>
      <c r="I9" s="506"/>
      <c r="J9" s="506"/>
      <c r="K9" s="521"/>
      <c r="L9" s="510" t="s">
        <v>89</v>
      </c>
      <c r="M9" s="510" t="s">
        <v>133</v>
      </c>
      <c r="N9" s="512"/>
      <c r="O9" s="512"/>
      <c r="P9" s="510"/>
      <c r="Q9" s="517"/>
      <c r="R9" s="519"/>
      <c r="S9" s="512"/>
    </row>
    <row r="10" spans="1:19" ht="72.75" customHeight="1" x14ac:dyDescent="0.25">
      <c r="B10" s="529"/>
      <c r="C10" s="532"/>
      <c r="D10" s="507"/>
      <c r="E10" s="507"/>
      <c r="F10" s="507"/>
      <c r="G10" s="509"/>
      <c r="H10" s="507"/>
      <c r="I10" s="507"/>
      <c r="J10" s="507"/>
      <c r="K10" s="522"/>
      <c r="L10" s="511"/>
      <c r="M10" s="511"/>
      <c r="N10" s="513"/>
      <c r="O10" s="512"/>
      <c r="P10" s="511"/>
      <c r="Q10" s="76" t="s">
        <v>134</v>
      </c>
      <c r="R10" s="76" t="s">
        <v>135</v>
      </c>
      <c r="S10" s="513"/>
    </row>
    <row r="11" spans="1:19" ht="15.6" x14ac:dyDescent="0.35">
      <c r="B11" s="35">
        <v>1</v>
      </c>
      <c r="C11" s="36">
        <v>2</v>
      </c>
      <c r="D11" s="35">
        <v>3</v>
      </c>
      <c r="E11" s="36">
        <v>4</v>
      </c>
      <c r="F11" s="35">
        <v>5</v>
      </c>
      <c r="G11" s="36">
        <v>6</v>
      </c>
      <c r="H11" s="35">
        <v>7</v>
      </c>
      <c r="I11" s="434">
        <v>8</v>
      </c>
      <c r="J11" s="35">
        <v>9</v>
      </c>
      <c r="K11" s="36">
        <v>10</v>
      </c>
      <c r="L11" s="35">
        <v>11</v>
      </c>
      <c r="M11" s="36">
        <v>12</v>
      </c>
      <c r="N11" s="35">
        <v>13</v>
      </c>
      <c r="O11" s="35">
        <v>14</v>
      </c>
      <c r="P11" s="35">
        <v>15</v>
      </c>
      <c r="Q11" s="36">
        <v>16</v>
      </c>
      <c r="R11" s="35">
        <v>17</v>
      </c>
      <c r="S11" s="35">
        <v>18</v>
      </c>
    </row>
    <row r="12" spans="1:19" x14ac:dyDescent="0.25">
      <c r="B12" s="77"/>
      <c r="C12" s="78" t="s">
        <v>57</v>
      </c>
      <c r="D12" s="79"/>
      <c r="E12" s="80"/>
      <c r="F12" s="80"/>
      <c r="G12" s="81"/>
      <c r="H12" s="80"/>
      <c r="I12" s="435"/>
      <c r="J12" s="80"/>
      <c r="K12" s="80"/>
      <c r="L12" s="248">
        <f>SUM(L13:L17)</f>
        <v>397013.90700000001</v>
      </c>
      <c r="M12" s="248">
        <f t="shared" ref="M12:P12" si="0">SUM(M13:M17)</f>
        <v>397013.90700000001</v>
      </c>
      <c r="N12" s="248">
        <f t="shared" si="0"/>
        <v>89779</v>
      </c>
      <c r="O12" s="248">
        <f t="shared" si="0"/>
        <v>35058.218999999997</v>
      </c>
      <c r="P12" s="248">
        <f t="shared" si="0"/>
        <v>42000</v>
      </c>
      <c r="Q12" s="248">
        <f t="shared" ref="Q12:R12" si="1">SUM(Q13:Q16)</f>
        <v>0</v>
      </c>
      <c r="R12" s="248">
        <f t="shared" si="1"/>
        <v>0</v>
      </c>
      <c r="S12" s="83"/>
    </row>
    <row r="13" spans="1:19" x14ac:dyDescent="0.25">
      <c r="B13" s="35">
        <v>1</v>
      </c>
      <c r="C13" s="267" t="s">
        <v>337</v>
      </c>
      <c r="D13" s="79"/>
      <c r="E13" s="85"/>
      <c r="F13" s="85"/>
      <c r="G13" s="81"/>
      <c r="H13" s="85"/>
      <c r="I13" s="436"/>
      <c r="J13" s="85"/>
      <c r="K13" s="79"/>
      <c r="L13" s="260">
        <f>L19</f>
        <v>0</v>
      </c>
      <c r="M13" s="260">
        <f t="shared" ref="M13:P13" si="2">M19</f>
        <v>0</v>
      </c>
      <c r="N13" s="260">
        <f t="shared" si="2"/>
        <v>0</v>
      </c>
      <c r="O13" s="260">
        <f t="shared" si="2"/>
        <v>0</v>
      </c>
      <c r="P13" s="260">
        <f t="shared" si="2"/>
        <v>0</v>
      </c>
      <c r="Q13" s="260">
        <f t="shared" ref="Q13:R13" si="3">Q19</f>
        <v>0</v>
      </c>
      <c r="R13" s="260">
        <f t="shared" si="3"/>
        <v>0</v>
      </c>
      <c r="S13" s="87"/>
    </row>
    <row r="14" spans="1:19" x14ac:dyDescent="0.25">
      <c r="B14" s="35">
        <v>2</v>
      </c>
      <c r="C14" s="84" t="s">
        <v>233</v>
      </c>
      <c r="D14" s="79"/>
      <c r="E14" s="85"/>
      <c r="F14" s="85"/>
      <c r="G14" s="81"/>
      <c r="H14" s="85"/>
      <c r="I14" s="436"/>
      <c r="J14" s="85"/>
      <c r="K14" s="79"/>
      <c r="L14" s="260">
        <f t="shared" ref="L14:P17" si="4">L20</f>
        <v>0</v>
      </c>
      <c r="M14" s="260">
        <f t="shared" si="4"/>
        <v>0</v>
      </c>
      <c r="N14" s="260">
        <f t="shared" si="4"/>
        <v>2500</v>
      </c>
      <c r="O14" s="260">
        <f t="shared" si="4"/>
        <v>0</v>
      </c>
      <c r="P14" s="260">
        <f t="shared" si="4"/>
        <v>0</v>
      </c>
      <c r="Q14" s="260">
        <f t="shared" ref="Q14:R14" si="5">Q20</f>
        <v>0</v>
      </c>
      <c r="R14" s="260">
        <f t="shared" si="5"/>
        <v>0</v>
      </c>
      <c r="S14" s="87"/>
    </row>
    <row r="15" spans="1:19" x14ac:dyDescent="0.25">
      <c r="B15" s="35">
        <v>3</v>
      </c>
      <c r="C15" s="84" t="s">
        <v>136</v>
      </c>
      <c r="D15" s="79"/>
      <c r="E15" s="85"/>
      <c r="F15" s="85"/>
      <c r="G15" s="81"/>
      <c r="H15" s="85"/>
      <c r="I15" s="436"/>
      <c r="J15" s="85"/>
      <c r="K15" s="79"/>
      <c r="L15" s="260">
        <f t="shared" si="4"/>
        <v>0</v>
      </c>
      <c r="M15" s="260">
        <f t="shared" si="4"/>
        <v>0</v>
      </c>
      <c r="N15" s="260">
        <f t="shared" si="4"/>
        <v>0</v>
      </c>
      <c r="O15" s="260">
        <f t="shared" si="4"/>
        <v>0</v>
      </c>
      <c r="P15" s="260">
        <f t="shared" si="4"/>
        <v>0</v>
      </c>
      <c r="Q15" s="260">
        <f t="shared" ref="Q15:R15" si="6">Q40+Q50</f>
        <v>0</v>
      </c>
      <c r="R15" s="260">
        <f t="shared" si="6"/>
        <v>0</v>
      </c>
      <c r="S15" s="87"/>
    </row>
    <row r="16" spans="1:19" x14ac:dyDescent="0.25">
      <c r="B16" s="35">
        <v>4</v>
      </c>
      <c r="C16" s="84" t="s">
        <v>234</v>
      </c>
      <c r="D16" s="79"/>
      <c r="E16" s="85"/>
      <c r="F16" s="85"/>
      <c r="G16" s="81"/>
      <c r="H16" s="85"/>
      <c r="I16" s="436"/>
      <c r="J16" s="85"/>
      <c r="K16" s="79"/>
      <c r="L16" s="260">
        <f t="shared" si="4"/>
        <v>0</v>
      </c>
      <c r="M16" s="260">
        <f t="shared" si="4"/>
        <v>0</v>
      </c>
      <c r="N16" s="260">
        <f t="shared" si="4"/>
        <v>0</v>
      </c>
      <c r="O16" s="260">
        <f t="shared" si="4"/>
        <v>0</v>
      </c>
      <c r="P16" s="260">
        <f t="shared" si="4"/>
        <v>0</v>
      </c>
      <c r="Q16" s="260">
        <f t="shared" ref="Q16:R16" si="7">Q45+Q52</f>
        <v>0</v>
      </c>
      <c r="R16" s="260">
        <f t="shared" si="7"/>
        <v>0</v>
      </c>
      <c r="S16" s="87"/>
    </row>
    <row r="17" spans="1:22" x14ac:dyDescent="0.25">
      <c r="B17" s="35">
        <v>5</v>
      </c>
      <c r="C17" s="84" t="s">
        <v>345</v>
      </c>
      <c r="D17" s="79"/>
      <c r="E17" s="85"/>
      <c r="F17" s="85"/>
      <c r="G17" s="81"/>
      <c r="H17" s="85"/>
      <c r="I17" s="436"/>
      <c r="J17" s="85"/>
      <c r="K17" s="79"/>
      <c r="L17" s="260">
        <f t="shared" si="4"/>
        <v>397013.90700000001</v>
      </c>
      <c r="M17" s="260">
        <f t="shared" si="4"/>
        <v>397013.90700000001</v>
      </c>
      <c r="N17" s="260">
        <f t="shared" si="4"/>
        <v>87279</v>
      </c>
      <c r="O17" s="260">
        <f t="shared" si="4"/>
        <v>35058.218999999997</v>
      </c>
      <c r="P17" s="260">
        <f t="shared" si="4"/>
        <v>42000</v>
      </c>
      <c r="Q17" s="260"/>
      <c r="R17" s="260"/>
      <c r="S17" s="87"/>
    </row>
    <row r="18" spans="1:22" x14ac:dyDescent="0.25">
      <c r="B18" s="77" t="s">
        <v>3</v>
      </c>
      <c r="C18" s="88" t="s">
        <v>137</v>
      </c>
      <c r="D18" s="79"/>
      <c r="E18" s="80"/>
      <c r="F18" s="80"/>
      <c r="G18" s="89"/>
      <c r="H18" s="80"/>
      <c r="I18" s="437"/>
      <c r="J18" s="80"/>
      <c r="K18" s="79"/>
      <c r="L18" s="248">
        <f>SUM(L19:L23)</f>
        <v>397013.90700000001</v>
      </c>
      <c r="M18" s="248">
        <f t="shared" ref="M18:R18" si="8">SUM(M19:M23)</f>
        <v>397013.90700000001</v>
      </c>
      <c r="N18" s="248">
        <f t="shared" si="8"/>
        <v>89779</v>
      </c>
      <c r="O18" s="248">
        <f t="shared" si="8"/>
        <v>35058.218999999997</v>
      </c>
      <c r="P18" s="248">
        <f t="shared" si="8"/>
        <v>42000</v>
      </c>
      <c r="Q18" s="248">
        <f t="shared" si="8"/>
        <v>0</v>
      </c>
      <c r="R18" s="248">
        <f t="shared" si="8"/>
        <v>0</v>
      </c>
      <c r="S18" s="83"/>
    </row>
    <row r="19" spans="1:22" x14ac:dyDescent="0.25">
      <c r="B19" s="35">
        <v>1</v>
      </c>
      <c r="C19" s="267" t="s">
        <v>337</v>
      </c>
      <c r="D19" s="79"/>
      <c r="E19" s="85"/>
      <c r="F19" s="85"/>
      <c r="G19" s="81"/>
      <c r="H19" s="85"/>
      <c r="I19" s="436"/>
      <c r="J19" s="85"/>
      <c r="K19" s="79"/>
      <c r="L19" s="260">
        <f>L31</f>
        <v>0</v>
      </c>
      <c r="M19" s="260">
        <f t="shared" ref="M19:R19" si="9">M31</f>
        <v>0</v>
      </c>
      <c r="N19" s="260">
        <f t="shared" si="9"/>
        <v>0</v>
      </c>
      <c r="O19" s="260">
        <f t="shared" si="9"/>
        <v>0</v>
      </c>
      <c r="P19" s="260">
        <f t="shared" si="9"/>
        <v>0</v>
      </c>
      <c r="Q19" s="260">
        <f t="shared" si="9"/>
        <v>0</v>
      </c>
      <c r="R19" s="260">
        <f t="shared" si="9"/>
        <v>0</v>
      </c>
      <c r="S19" s="87"/>
    </row>
    <row r="20" spans="1:22" x14ac:dyDescent="0.25">
      <c r="B20" s="35">
        <v>2</v>
      </c>
      <c r="C20" s="84" t="s">
        <v>233</v>
      </c>
      <c r="D20" s="79"/>
      <c r="E20" s="85"/>
      <c r="F20" s="85"/>
      <c r="G20" s="81"/>
      <c r="H20" s="85"/>
      <c r="I20" s="436"/>
      <c r="J20" s="85"/>
      <c r="K20" s="79"/>
      <c r="L20" s="260">
        <f>L36</f>
        <v>0</v>
      </c>
      <c r="M20" s="260">
        <f t="shared" ref="M20:R20" si="10">M36</f>
        <v>0</v>
      </c>
      <c r="N20" s="260">
        <f t="shared" si="10"/>
        <v>2500</v>
      </c>
      <c r="O20" s="260">
        <f t="shared" si="10"/>
        <v>0</v>
      </c>
      <c r="P20" s="260">
        <f t="shared" si="10"/>
        <v>0</v>
      </c>
      <c r="Q20" s="260">
        <f t="shared" si="10"/>
        <v>0</v>
      </c>
      <c r="R20" s="260">
        <f t="shared" si="10"/>
        <v>0</v>
      </c>
      <c r="S20" s="87"/>
    </row>
    <row r="21" spans="1:22" x14ac:dyDescent="0.25">
      <c r="B21" s="35">
        <v>3</v>
      </c>
      <c r="C21" s="84" t="s">
        <v>136</v>
      </c>
      <c r="D21" s="79"/>
      <c r="E21" s="85"/>
      <c r="F21" s="85"/>
      <c r="G21" s="81"/>
      <c r="H21" s="85"/>
      <c r="I21" s="436"/>
      <c r="J21" s="85"/>
      <c r="K21" s="79"/>
      <c r="L21" s="260">
        <f>L39</f>
        <v>0</v>
      </c>
      <c r="M21" s="260">
        <f t="shared" ref="M21:R21" si="11">M39</f>
        <v>0</v>
      </c>
      <c r="N21" s="260">
        <f t="shared" si="11"/>
        <v>0</v>
      </c>
      <c r="O21" s="260">
        <f t="shared" si="11"/>
        <v>0</v>
      </c>
      <c r="P21" s="260">
        <f t="shared" si="11"/>
        <v>0</v>
      </c>
      <c r="Q21" s="260">
        <f t="shared" si="11"/>
        <v>0</v>
      </c>
      <c r="R21" s="260">
        <f t="shared" si="11"/>
        <v>0</v>
      </c>
      <c r="S21" s="87"/>
    </row>
    <row r="22" spans="1:22" x14ac:dyDescent="0.25">
      <c r="B22" s="35">
        <v>4</v>
      </c>
      <c r="C22" s="84" t="s">
        <v>234</v>
      </c>
      <c r="D22" s="79"/>
      <c r="E22" s="85"/>
      <c r="F22" s="85"/>
      <c r="G22" s="81"/>
      <c r="H22" s="85"/>
      <c r="I22" s="436"/>
      <c r="J22" s="85"/>
      <c r="K22" s="79"/>
      <c r="L22" s="260">
        <f>L41</f>
        <v>0</v>
      </c>
      <c r="M22" s="260">
        <f t="shared" ref="M22:R22" si="12">M41</f>
        <v>0</v>
      </c>
      <c r="N22" s="260">
        <f t="shared" si="12"/>
        <v>0</v>
      </c>
      <c r="O22" s="260">
        <f t="shared" si="12"/>
        <v>0</v>
      </c>
      <c r="P22" s="260">
        <f t="shared" si="12"/>
        <v>0</v>
      </c>
      <c r="Q22" s="260">
        <f t="shared" si="12"/>
        <v>0</v>
      </c>
      <c r="R22" s="260">
        <f t="shared" si="12"/>
        <v>0</v>
      </c>
      <c r="S22" s="91"/>
    </row>
    <row r="23" spans="1:22" x14ac:dyDescent="0.25">
      <c r="B23" s="35">
        <v>5</v>
      </c>
      <c r="C23" s="84" t="s">
        <v>345</v>
      </c>
      <c r="D23" s="79"/>
      <c r="E23" s="85"/>
      <c r="F23" s="85"/>
      <c r="G23" s="81"/>
      <c r="H23" s="85"/>
      <c r="I23" s="436"/>
      <c r="J23" s="85"/>
      <c r="K23" s="79"/>
      <c r="L23" s="260">
        <f>SUM(L24:L29)</f>
        <v>397013.90700000001</v>
      </c>
      <c r="M23" s="260">
        <f t="shared" ref="M23:P23" si="13">SUM(M24:M29)</f>
        <v>397013.90700000001</v>
      </c>
      <c r="N23" s="260">
        <f t="shared" si="13"/>
        <v>87279</v>
      </c>
      <c r="O23" s="260">
        <f t="shared" si="13"/>
        <v>35058.218999999997</v>
      </c>
      <c r="P23" s="260">
        <f t="shared" si="13"/>
        <v>42000</v>
      </c>
      <c r="Q23" s="260">
        <f t="shared" ref="Q23:R23" si="14">Q43</f>
        <v>0</v>
      </c>
      <c r="R23" s="260">
        <f t="shared" si="14"/>
        <v>0</v>
      </c>
      <c r="S23" s="87"/>
    </row>
    <row r="24" spans="1:22" s="396" customFormat="1" x14ac:dyDescent="0.25">
      <c r="B24" s="397" t="s">
        <v>356</v>
      </c>
      <c r="C24" s="235" t="s">
        <v>138</v>
      </c>
      <c r="D24" s="397"/>
      <c r="E24" s="398"/>
      <c r="F24" s="398"/>
      <c r="G24" s="399"/>
      <c r="H24" s="398"/>
      <c r="I24" s="438"/>
      <c r="J24" s="398"/>
      <c r="K24" s="397"/>
      <c r="L24" s="299">
        <f>L44</f>
        <v>156121.90700000001</v>
      </c>
      <c r="M24" s="299">
        <f t="shared" ref="M24:P24" si="15">M44</f>
        <v>156121.90700000001</v>
      </c>
      <c r="N24" s="299">
        <f t="shared" si="15"/>
        <v>40200</v>
      </c>
      <c r="O24" s="299">
        <f t="shared" si="15"/>
        <v>34058.218999999997</v>
      </c>
      <c r="P24" s="299">
        <f t="shared" si="15"/>
        <v>4700</v>
      </c>
      <c r="Q24" s="299">
        <f t="shared" ref="Q24:R24" si="16">Q44</f>
        <v>0</v>
      </c>
      <c r="R24" s="299">
        <f t="shared" si="16"/>
        <v>0</v>
      </c>
      <c r="S24" s="400"/>
    </row>
    <row r="25" spans="1:22" s="396" customFormat="1" x14ac:dyDescent="0.25">
      <c r="B25" s="397" t="s">
        <v>357</v>
      </c>
      <c r="C25" s="401" t="s">
        <v>140</v>
      </c>
      <c r="D25" s="397"/>
      <c r="E25" s="398"/>
      <c r="F25" s="398"/>
      <c r="G25" s="399"/>
      <c r="H25" s="398"/>
      <c r="I25" s="438"/>
      <c r="J25" s="398"/>
      <c r="K25" s="397"/>
      <c r="L25" s="299">
        <f t="shared" ref="L25:R25" si="17">L48</f>
        <v>59433</v>
      </c>
      <c r="M25" s="299">
        <f t="shared" ref="M25:P25" si="18">M48</f>
        <v>59433</v>
      </c>
      <c r="N25" s="299">
        <f t="shared" si="18"/>
        <v>18156</v>
      </c>
      <c r="O25" s="299">
        <f t="shared" si="18"/>
        <v>1000</v>
      </c>
      <c r="P25" s="299">
        <f t="shared" si="18"/>
        <v>12662</v>
      </c>
      <c r="Q25" s="299">
        <f t="shared" si="17"/>
        <v>0</v>
      </c>
      <c r="R25" s="299">
        <f t="shared" si="17"/>
        <v>0</v>
      </c>
      <c r="S25" s="400"/>
    </row>
    <row r="26" spans="1:22" s="396" customFormat="1" ht="31.5" x14ac:dyDescent="0.25">
      <c r="B26" s="397" t="s">
        <v>358</v>
      </c>
      <c r="C26" s="402" t="s">
        <v>407</v>
      </c>
      <c r="D26" s="397"/>
      <c r="E26" s="398"/>
      <c r="F26" s="398"/>
      <c r="G26" s="399"/>
      <c r="H26" s="398"/>
      <c r="I26" s="438"/>
      <c r="J26" s="398"/>
      <c r="K26" s="397"/>
      <c r="L26" s="299">
        <f>L59</f>
        <v>107283</v>
      </c>
      <c r="M26" s="299">
        <f t="shared" ref="M26:P26" si="19">M59</f>
        <v>107283</v>
      </c>
      <c r="N26" s="299">
        <f t="shared" si="19"/>
        <v>17000</v>
      </c>
      <c r="O26" s="299">
        <f t="shared" si="19"/>
        <v>0</v>
      </c>
      <c r="P26" s="299">
        <f t="shared" si="19"/>
        <v>15585</v>
      </c>
      <c r="Q26" s="299"/>
      <c r="R26" s="299"/>
      <c r="S26" s="400"/>
    </row>
    <row r="27" spans="1:22" s="396" customFormat="1" x14ac:dyDescent="0.25">
      <c r="B27" s="397" t="s">
        <v>457</v>
      </c>
      <c r="C27" s="235" t="s">
        <v>368</v>
      </c>
      <c r="D27" s="397"/>
      <c r="E27" s="398"/>
      <c r="F27" s="398"/>
      <c r="G27" s="399"/>
      <c r="H27" s="398"/>
      <c r="I27" s="438"/>
      <c r="J27" s="398"/>
      <c r="K27" s="397"/>
      <c r="L27" s="299">
        <f>L62</f>
        <v>5502</v>
      </c>
      <c r="M27" s="299">
        <f t="shared" ref="M27:P27" si="20">M62</f>
        <v>5502</v>
      </c>
      <c r="N27" s="299">
        <f t="shared" si="20"/>
        <v>2625</v>
      </c>
      <c r="O27" s="299">
        <f t="shared" si="20"/>
        <v>0</v>
      </c>
      <c r="P27" s="299">
        <f t="shared" si="20"/>
        <v>2553</v>
      </c>
      <c r="Q27" s="299"/>
      <c r="R27" s="299"/>
      <c r="S27" s="400"/>
    </row>
    <row r="28" spans="1:22" s="396" customFormat="1" x14ac:dyDescent="0.25">
      <c r="B28" s="397" t="s">
        <v>458</v>
      </c>
      <c r="C28" s="235" t="s">
        <v>369</v>
      </c>
      <c r="D28" s="397"/>
      <c r="E28" s="398"/>
      <c r="F28" s="398"/>
      <c r="G28" s="399"/>
      <c r="H28" s="398"/>
      <c r="I28" s="438"/>
      <c r="J28" s="398"/>
      <c r="K28" s="397"/>
      <c r="L28" s="299">
        <v>0</v>
      </c>
      <c r="M28" s="299"/>
      <c r="N28" s="299"/>
      <c r="O28" s="299"/>
      <c r="P28" s="299"/>
      <c r="Q28" s="299"/>
      <c r="R28" s="299"/>
      <c r="S28" s="400"/>
    </row>
    <row r="29" spans="1:22" s="396" customFormat="1" x14ac:dyDescent="0.25">
      <c r="B29" s="397" t="s">
        <v>459</v>
      </c>
      <c r="C29" s="235" t="s">
        <v>139</v>
      </c>
      <c r="D29" s="397"/>
      <c r="E29" s="398"/>
      <c r="F29" s="398"/>
      <c r="G29" s="399"/>
      <c r="H29" s="398"/>
      <c r="I29" s="438"/>
      <c r="J29" s="398"/>
      <c r="K29" s="397"/>
      <c r="L29" s="299">
        <f>L67</f>
        <v>68674</v>
      </c>
      <c r="M29" s="299">
        <f t="shared" ref="M29:P29" si="21">M67</f>
        <v>68674</v>
      </c>
      <c r="N29" s="299">
        <f t="shared" si="21"/>
        <v>9298</v>
      </c>
      <c r="O29" s="299">
        <f t="shared" si="21"/>
        <v>0</v>
      </c>
      <c r="P29" s="299">
        <f t="shared" si="21"/>
        <v>6500</v>
      </c>
      <c r="Q29" s="299">
        <f t="shared" ref="Q29:R29" si="22">Q51</f>
        <v>0</v>
      </c>
      <c r="R29" s="299">
        <f t="shared" si="22"/>
        <v>0</v>
      </c>
      <c r="S29" s="400"/>
    </row>
    <row r="30" spans="1:22" s="312" customFormat="1" x14ac:dyDescent="0.25">
      <c r="B30" s="313" t="s">
        <v>4</v>
      </c>
      <c r="C30" s="314" t="s">
        <v>137</v>
      </c>
      <c r="D30" s="315"/>
      <c r="E30" s="316"/>
      <c r="F30" s="316"/>
      <c r="G30" s="317"/>
      <c r="H30" s="316"/>
      <c r="I30" s="439"/>
      <c r="J30" s="316"/>
      <c r="K30" s="319"/>
      <c r="L30" s="320">
        <f>L31+L36+L39+L41+L43</f>
        <v>397013.90700000001</v>
      </c>
      <c r="M30" s="320">
        <f t="shared" ref="M30:R30" si="23">M31+M36+M39+M41+M43</f>
        <v>397013.90700000001</v>
      </c>
      <c r="N30" s="320">
        <f t="shared" si="23"/>
        <v>89779</v>
      </c>
      <c r="O30" s="320">
        <f t="shared" si="23"/>
        <v>35058.218999999997</v>
      </c>
      <c r="P30" s="320">
        <f t="shared" si="23"/>
        <v>42000</v>
      </c>
      <c r="Q30" s="320">
        <f t="shared" si="23"/>
        <v>0</v>
      </c>
      <c r="R30" s="320">
        <f t="shared" si="23"/>
        <v>0</v>
      </c>
      <c r="S30" s="319"/>
    </row>
    <row r="31" spans="1:22" s="213" customFormat="1" ht="24" customHeight="1" x14ac:dyDescent="0.25">
      <c r="B31" s="242" t="s">
        <v>6</v>
      </c>
      <c r="C31" s="243" t="s">
        <v>337</v>
      </c>
      <c r="D31" s="244"/>
      <c r="E31" s="245"/>
      <c r="F31" s="245"/>
      <c r="G31" s="245"/>
      <c r="H31" s="246"/>
      <c r="I31" s="440"/>
      <c r="J31" s="245"/>
      <c r="K31" s="247"/>
      <c r="L31" s="248">
        <f t="shared" ref="L31:R31" si="24">SUM(L32:L35)</f>
        <v>0</v>
      </c>
      <c r="M31" s="248">
        <f t="shared" si="24"/>
        <v>0</v>
      </c>
      <c r="N31" s="248"/>
      <c r="O31" s="248">
        <f>SUM(O32:O35)</f>
        <v>0</v>
      </c>
      <c r="P31" s="248">
        <f t="shared" si="24"/>
        <v>0</v>
      </c>
      <c r="Q31" s="248">
        <f t="shared" si="24"/>
        <v>0</v>
      </c>
      <c r="R31" s="248">
        <f t="shared" si="24"/>
        <v>0</v>
      </c>
      <c r="S31" s="244"/>
      <c r="T31" s="249">
        <v>1</v>
      </c>
      <c r="U31" s="249">
        <v>1</v>
      </c>
      <c r="V31" s="249"/>
    </row>
    <row r="32" spans="1:22" s="207" customFormat="1" ht="9.9499999999999993" hidden="1" customHeight="1" x14ac:dyDescent="0.35">
      <c r="A32" s="207">
        <v>19</v>
      </c>
      <c r="B32" s="199"/>
      <c r="C32" s="210"/>
      <c r="D32" s="201"/>
      <c r="E32" s="202"/>
      <c r="F32" s="202"/>
      <c r="G32" s="208"/>
      <c r="H32" s="211"/>
      <c r="I32" s="441"/>
      <c r="J32" s="202"/>
      <c r="K32" s="204"/>
      <c r="L32" s="250"/>
      <c r="M32" s="250"/>
      <c r="N32" s="250"/>
      <c r="O32" s="205"/>
      <c r="P32" s="205"/>
      <c r="Q32" s="206"/>
      <c r="R32" s="206"/>
      <c r="S32" s="161"/>
      <c r="T32" s="251"/>
      <c r="U32" s="251"/>
      <c r="V32" s="251"/>
    </row>
    <row r="33" spans="1:23" s="207" customFormat="1" ht="9.9499999999999993" hidden="1" x14ac:dyDescent="0.35">
      <c r="A33" s="207">
        <v>20</v>
      </c>
      <c r="B33" s="199"/>
      <c r="C33" s="210"/>
      <c r="D33" s="201"/>
      <c r="E33" s="202"/>
      <c r="F33" s="202"/>
      <c r="G33" s="208"/>
      <c r="H33" s="211"/>
      <c r="I33" s="441"/>
      <c r="J33" s="202"/>
      <c r="K33" s="204"/>
      <c r="L33" s="250"/>
      <c r="M33" s="250"/>
      <c r="N33" s="250"/>
      <c r="O33" s="205"/>
      <c r="P33" s="205"/>
      <c r="Q33" s="206"/>
      <c r="R33" s="206"/>
      <c r="S33" s="161"/>
      <c r="T33" s="251"/>
      <c r="U33" s="251"/>
      <c r="V33" s="251"/>
    </row>
    <row r="34" spans="1:23" s="207" customFormat="1" ht="9.9499999999999993" hidden="1" x14ac:dyDescent="0.35">
      <c r="A34" s="207">
        <v>21</v>
      </c>
      <c r="B34" s="199"/>
      <c r="C34" s="210"/>
      <c r="D34" s="201"/>
      <c r="E34" s="202"/>
      <c r="F34" s="202"/>
      <c r="G34" s="208"/>
      <c r="H34" s="211"/>
      <c r="I34" s="441"/>
      <c r="J34" s="202"/>
      <c r="K34" s="204"/>
      <c r="L34" s="250"/>
      <c r="M34" s="250"/>
      <c r="N34" s="250"/>
      <c r="O34" s="205"/>
      <c r="P34" s="205"/>
      <c r="Q34" s="206"/>
      <c r="R34" s="206"/>
      <c r="S34" s="161"/>
      <c r="T34" s="251"/>
      <c r="U34" s="251"/>
      <c r="V34" s="251"/>
    </row>
    <row r="35" spans="1:23" s="207" customFormat="1" ht="9.9499999999999993" hidden="1" x14ac:dyDescent="0.35">
      <c r="A35" s="207">
        <v>22</v>
      </c>
      <c r="B35" s="199"/>
      <c r="C35" s="210"/>
      <c r="D35" s="201"/>
      <c r="E35" s="202"/>
      <c r="F35" s="202"/>
      <c r="G35" s="208"/>
      <c r="H35" s="211"/>
      <c r="I35" s="441"/>
      <c r="J35" s="202"/>
      <c r="K35" s="204"/>
      <c r="L35" s="250"/>
      <c r="M35" s="250"/>
      <c r="N35" s="250"/>
      <c r="O35" s="205"/>
      <c r="P35" s="205"/>
      <c r="Q35" s="206"/>
      <c r="R35" s="206"/>
      <c r="S35" s="161"/>
      <c r="T35" s="251"/>
      <c r="U35" s="251"/>
      <c r="V35" s="251"/>
    </row>
    <row r="36" spans="1:23" s="213" customFormat="1" ht="24" customHeight="1" x14ac:dyDescent="0.25">
      <c r="B36" s="242" t="s">
        <v>19</v>
      </c>
      <c r="C36" s="243" t="s">
        <v>233</v>
      </c>
      <c r="D36" s="244"/>
      <c r="E36" s="245"/>
      <c r="F36" s="245"/>
      <c r="G36" s="245"/>
      <c r="H36" s="246"/>
      <c r="I36" s="440"/>
      <c r="J36" s="245"/>
      <c r="K36" s="247"/>
      <c r="L36" s="248">
        <f>SUM(L37:L38)</f>
        <v>0</v>
      </c>
      <c r="M36" s="248">
        <f t="shared" ref="M36:R36" si="25">SUM(M37:M38)</f>
        <v>0</v>
      </c>
      <c r="N36" s="248">
        <v>2500</v>
      </c>
      <c r="O36" s="248">
        <f t="shared" si="25"/>
        <v>0</v>
      </c>
      <c r="P36" s="248">
        <f t="shared" si="25"/>
        <v>0</v>
      </c>
      <c r="Q36" s="248">
        <f t="shared" si="25"/>
        <v>0</v>
      </c>
      <c r="R36" s="248">
        <f t="shared" si="25"/>
        <v>0</v>
      </c>
      <c r="S36" s="244"/>
      <c r="T36" s="249">
        <v>1</v>
      </c>
      <c r="U36" s="249">
        <v>1</v>
      </c>
      <c r="V36" s="249"/>
    </row>
    <row r="37" spans="1:23" s="207" customFormat="1" ht="9.9499999999999993" hidden="1" customHeight="1" x14ac:dyDescent="0.35">
      <c r="A37" s="207">
        <v>23</v>
      </c>
      <c r="B37" s="199" t="s">
        <v>46</v>
      </c>
      <c r="C37" s="200"/>
      <c r="D37" s="201"/>
      <c r="E37" s="202"/>
      <c r="F37" s="202"/>
      <c r="G37" s="252"/>
      <c r="H37" s="203"/>
      <c r="I37" s="441"/>
      <c r="J37" s="202"/>
      <c r="K37" s="204"/>
      <c r="L37" s="253"/>
      <c r="M37" s="205"/>
      <c r="N37" s="205"/>
      <c r="O37" s="254">
        <v>0</v>
      </c>
      <c r="P37" s="205"/>
      <c r="Q37" s="206"/>
      <c r="R37" s="206"/>
      <c r="S37" s="161"/>
      <c r="T37" s="251"/>
      <c r="U37" s="251"/>
      <c r="V37" s="251"/>
    </row>
    <row r="38" spans="1:23" s="207" customFormat="1" ht="9.9499999999999993" hidden="1" x14ac:dyDescent="0.35">
      <c r="A38" s="207">
        <v>24</v>
      </c>
      <c r="B38" s="199" t="s">
        <v>47</v>
      </c>
      <c r="C38" s="200"/>
      <c r="D38" s="201"/>
      <c r="E38" s="202"/>
      <c r="F38" s="202"/>
      <c r="G38" s="255"/>
      <c r="H38" s="203"/>
      <c r="I38" s="442"/>
      <c r="J38" s="202"/>
      <c r="K38" s="204"/>
      <c r="L38" s="256"/>
      <c r="M38" s="256"/>
      <c r="N38" s="205"/>
      <c r="O38" s="254">
        <v>0</v>
      </c>
      <c r="P38" s="205"/>
      <c r="Q38" s="206"/>
      <c r="R38" s="206"/>
      <c r="S38" s="161"/>
      <c r="T38" s="251"/>
      <c r="U38" s="251"/>
      <c r="V38" s="251"/>
    </row>
    <row r="39" spans="1:23" s="213" customFormat="1" ht="24" customHeight="1" x14ac:dyDescent="0.25">
      <c r="B39" s="242" t="s">
        <v>39</v>
      </c>
      <c r="C39" s="243" t="s">
        <v>342</v>
      </c>
      <c r="D39" s="244"/>
      <c r="E39" s="245"/>
      <c r="F39" s="245"/>
      <c r="G39" s="245"/>
      <c r="H39" s="246"/>
      <c r="I39" s="440"/>
      <c r="J39" s="245"/>
      <c r="K39" s="247"/>
      <c r="L39" s="248">
        <f t="shared" ref="L39:R39" si="26">SUM(L40:L40)</f>
        <v>0</v>
      </c>
      <c r="M39" s="248">
        <f t="shared" si="26"/>
        <v>0</v>
      </c>
      <c r="N39" s="248">
        <f t="shared" si="26"/>
        <v>0</v>
      </c>
      <c r="O39" s="248">
        <f t="shared" si="26"/>
        <v>0</v>
      </c>
      <c r="P39" s="248">
        <f t="shared" si="26"/>
        <v>0</v>
      </c>
      <c r="Q39" s="248">
        <f t="shared" si="26"/>
        <v>0</v>
      </c>
      <c r="R39" s="248">
        <f t="shared" si="26"/>
        <v>0</v>
      </c>
      <c r="S39" s="244"/>
      <c r="T39" s="249">
        <v>1</v>
      </c>
      <c r="U39" s="249">
        <v>1</v>
      </c>
      <c r="V39" s="249"/>
    </row>
    <row r="40" spans="1:23" s="207" customFormat="1" ht="9.9499999999999993" hidden="1" x14ac:dyDescent="0.35">
      <c r="A40" s="207">
        <v>25</v>
      </c>
      <c r="B40" s="199"/>
      <c r="C40" s="210"/>
      <c r="D40" s="161"/>
      <c r="E40" s="202"/>
      <c r="F40" s="202"/>
      <c r="G40" s="212"/>
      <c r="H40" s="211"/>
      <c r="I40" s="441"/>
      <c r="J40" s="202"/>
      <c r="K40" s="204"/>
      <c r="L40" s="254"/>
      <c r="M40" s="254"/>
      <c r="N40" s="205"/>
      <c r="O40" s="206"/>
      <c r="P40" s="254"/>
      <c r="Q40" s="206"/>
      <c r="R40" s="206"/>
      <c r="S40" s="161"/>
      <c r="T40" s="251"/>
      <c r="U40" s="251"/>
      <c r="V40" s="251"/>
    </row>
    <row r="41" spans="1:23" s="213" customFormat="1" ht="47.25" x14ac:dyDescent="0.25">
      <c r="B41" s="242" t="s">
        <v>41</v>
      </c>
      <c r="C41" s="247" t="s">
        <v>344</v>
      </c>
      <c r="D41" s="244"/>
      <c r="E41" s="245"/>
      <c r="F41" s="245"/>
      <c r="G41" s="245"/>
      <c r="H41" s="246"/>
      <c r="I41" s="440"/>
      <c r="J41" s="245"/>
      <c r="K41" s="247"/>
      <c r="L41" s="248">
        <f t="shared" ref="L41:R41" si="27">SUM(L42:L42)</f>
        <v>0</v>
      </c>
      <c r="M41" s="248">
        <f t="shared" si="27"/>
        <v>0</v>
      </c>
      <c r="N41" s="248">
        <f t="shared" si="27"/>
        <v>0</v>
      </c>
      <c r="O41" s="248">
        <f t="shared" si="27"/>
        <v>0</v>
      </c>
      <c r="P41" s="248">
        <f t="shared" si="27"/>
        <v>0</v>
      </c>
      <c r="Q41" s="248">
        <f t="shared" si="27"/>
        <v>0</v>
      </c>
      <c r="R41" s="248">
        <f t="shared" si="27"/>
        <v>0</v>
      </c>
      <c r="S41" s="244"/>
      <c r="T41" s="249"/>
      <c r="U41" s="249"/>
      <c r="V41" s="249"/>
    </row>
    <row r="42" spans="1:23" s="207" customFormat="1" ht="9.9499999999999993" hidden="1" x14ac:dyDescent="0.35">
      <c r="B42" s="199"/>
      <c r="C42" s="200"/>
      <c r="D42" s="201"/>
      <c r="E42" s="202"/>
      <c r="F42" s="202"/>
      <c r="G42" s="257"/>
      <c r="H42" s="203"/>
      <c r="I42" s="441"/>
      <c r="J42" s="202"/>
      <c r="K42" s="204"/>
      <c r="L42" s="205"/>
      <c r="M42" s="205"/>
      <c r="N42" s="205"/>
      <c r="O42" s="248"/>
      <c r="P42" s="248"/>
      <c r="Q42" s="206"/>
      <c r="R42" s="206"/>
      <c r="S42" s="161"/>
      <c r="T42" s="251"/>
      <c r="U42" s="251"/>
      <c r="V42" s="251"/>
    </row>
    <row r="43" spans="1:23" s="403" customFormat="1" ht="24" customHeight="1" x14ac:dyDescent="0.25">
      <c r="B43" s="404" t="s">
        <v>314</v>
      </c>
      <c r="C43" s="405" t="s">
        <v>345</v>
      </c>
      <c r="D43" s="406"/>
      <c r="E43" s="406"/>
      <c r="F43" s="406"/>
      <c r="G43" s="406"/>
      <c r="H43" s="406"/>
      <c r="I43" s="443"/>
      <c r="J43" s="406"/>
      <c r="K43" s="405"/>
      <c r="L43" s="407">
        <f>L44+L48+L59+L62+L67</f>
        <v>397013.90700000001</v>
      </c>
      <c r="M43" s="407">
        <f t="shared" ref="M43:R43" si="28">M44+M48+M59+M62+M67</f>
        <v>397013.90700000001</v>
      </c>
      <c r="N43" s="407">
        <f t="shared" si="28"/>
        <v>87279</v>
      </c>
      <c r="O43" s="407">
        <f t="shared" si="28"/>
        <v>35058.218999999997</v>
      </c>
      <c r="P43" s="407">
        <f t="shared" si="28"/>
        <v>42000</v>
      </c>
      <c r="Q43" s="407">
        <f t="shared" si="28"/>
        <v>0</v>
      </c>
      <c r="R43" s="407">
        <f t="shared" si="28"/>
        <v>0</v>
      </c>
      <c r="S43" s="408"/>
      <c r="T43" s="409"/>
      <c r="U43" s="409"/>
      <c r="V43" s="409"/>
    </row>
    <row r="44" spans="1:23" s="213" customFormat="1" ht="24" customHeight="1" x14ac:dyDescent="0.25">
      <c r="B44" s="364" t="s">
        <v>3</v>
      </c>
      <c r="C44" s="365" t="s">
        <v>346</v>
      </c>
      <c r="D44" s="366"/>
      <c r="E44" s="366"/>
      <c r="F44" s="366"/>
      <c r="G44" s="366"/>
      <c r="H44" s="366"/>
      <c r="I44" s="444"/>
      <c r="J44" s="366"/>
      <c r="K44" s="365"/>
      <c r="L44" s="367">
        <f>L45</f>
        <v>156121.90700000001</v>
      </c>
      <c r="M44" s="367">
        <f t="shared" ref="M44:R44" si="29">M45</f>
        <v>156121.90700000001</v>
      </c>
      <c r="N44" s="367">
        <f t="shared" si="29"/>
        <v>40200</v>
      </c>
      <c r="O44" s="367">
        <f t="shared" si="29"/>
        <v>34058.218999999997</v>
      </c>
      <c r="P44" s="367">
        <f t="shared" si="29"/>
        <v>4700</v>
      </c>
      <c r="Q44" s="367">
        <f t="shared" si="29"/>
        <v>0</v>
      </c>
      <c r="R44" s="367">
        <f t="shared" si="29"/>
        <v>0</v>
      </c>
      <c r="S44" s="368"/>
      <c r="T44" s="249"/>
      <c r="U44" s="249"/>
      <c r="V44" s="249"/>
    </row>
    <row r="45" spans="1:23" s="207" customFormat="1" ht="31.5" x14ac:dyDescent="0.25">
      <c r="B45" s="245" t="s">
        <v>347</v>
      </c>
      <c r="C45" s="247" t="s">
        <v>348</v>
      </c>
      <c r="D45" s="245"/>
      <c r="E45" s="245"/>
      <c r="F45" s="245"/>
      <c r="G45" s="245"/>
      <c r="H45" s="245"/>
      <c r="I45" s="270"/>
      <c r="J45" s="245"/>
      <c r="K45" s="247"/>
      <c r="L45" s="248">
        <f>SUM(L46:L47)</f>
        <v>156121.90700000001</v>
      </c>
      <c r="M45" s="248">
        <f t="shared" ref="M45:R45" si="30">SUM(M46:M47)</f>
        <v>156121.90700000001</v>
      </c>
      <c r="N45" s="248">
        <f t="shared" si="30"/>
        <v>40200</v>
      </c>
      <c r="O45" s="248">
        <f t="shared" si="30"/>
        <v>34058.218999999997</v>
      </c>
      <c r="P45" s="248">
        <f t="shared" si="30"/>
        <v>4700</v>
      </c>
      <c r="Q45" s="248">
        <f t="shared" si="30"/>
        <v>0</v>
      </c>
      <c r="R45" s="248">
        <f t="shared" si="30"/>
        <v>0</v>
      </c>
      <c r="S45" s="244"/>
      <c r="T45" s="249"/>
      <c r="U45" s="249"/>
      <c r="V45" s="249"/>
      <c r="W45" s="258"/>
    </row>
    <row r="46" spans="1:23" s="207" customFormat="1" ht="114.75" x14ac:dyDescent="0.25">
      <c r="A46" s="207">
        <v>26</v>
      </c>
      <c r="B46" s="202">
        <v>1</v>
      </c>
      <c r="C46" s="200" t="s">
        <v>349</v>
      </c>
      <c r="D46" s="201" t="s">
        <v>235</v>
      </c>
      <c r="E46" s="202" t="s">
        <v>211</v>
      </c>
      <c r="F46" s="202" t="s">
        <v>221</v>
      </c>
      <c r="G46" s="376">
        <v>7931926</v>
      </c>
      <c r="H46" s="199" t="s">
        <v>298</v>
      </c>
      <c r="I46" s="445" t="s">
        <v>350</v>
      </c>
      <c r="J46" s="202" t="s">
        <v>384</v>
      </c>
      <c r="K46" s="204" t="s">
        <v>351</v>
      </c>
      <c r="L46" s="377">
        <v>102273</v>
      </c>
      <c r="M46" s="377">
        <v>102273</v>
      </c>
      <c r="N46" s="254">
        <v>29000</v>
      </c>
      <c r="O46" s="254">
        <v>25500</v>
      </c>
      <c r="P46" s="254">
        <v>2100</v>
      </c>
      <c r="Q46" s="254"/>
      <c r="R46" s="254"/>
      <c r="S46" s="161"/>
      <c r="T46" s="251">
        <v>1</v>
      </c>
      <c r="U46" s="251">
        <v>1</v>
      </c>
      <c r="V46" s="251"/>
      <c r="W46" s="258"/>
    </row>
    <row r="47" spans="1:23" s="207" customFormat="1" ht="127.5" x14ac:dyDescent="0.25">
      <c r="A47" s="207">
        <v>27</v>
      </c>
      <c r="B47" s="202">
        <v>2</v>
      </c>
      <c r="C47" s="200" t="s">
        <v>352</v>
      </c>
      <c r="D47" s="201" t="s">
        <v>215</v>
      </c>
      <c r="E47" s="202" t="s">
        <v>211</v>
      </c>
      <c r="F47" s="202" t="s">
        <v>221</v>
      </c>
      <c r="G47" s="376">
        <v>7931928</v>
      </c>
      <c r="H47" s="199" t="s">
        <v>219</v>
      </c>
      <c r="I47" s="446" t="s">
        <v>353</v>
      </c>
      <c r="J47" s="378" t="s">
        <v>299</v>
      </c>
      <c r="K47" s="204" t="s">
        <v>354</v>
      </c>
      <c r="L47" s="379">
        <v>53848.906999999999</v>
      </c>
      <c r="M47" s="379">
        <v>53848.906999999999</v>
      </c>
      <c r="N47" s="254">
        <v>11200</v>
      </c>
      <c r="O47" s="254">
        <f>550+8008.219</f>
        <v>8558.219000000001</v>
      </c>
      <c r="P47" s="254">
        <v>2600</v>
      </c>
      <c r="Q47" s="254"/>
      <c r="R47" s="254"/>
      <c r="S47" s="161"/>
      <c r="T47" s="251">
        <v>1</v>
      </c>
      <c r="U47" s="251">
        <v>1</v>
      </c>
      <c r="V47" s="251"/>
      <c r="W47" s="258"/>
    </row>
    <row r="48" spans="1:23" s="213" customFormat="1" ht="21.95" customHeight="1" x14ac:dyDescent="0.25">
      <c r="B48" s="364" t="s">
        <v>4</v>
      </c>
      <c r="C48" s="380" t="s">
        <v>140</v>
      </c>
      <c r="D48" s="366"/>
      <c r="E48" s="366"/>
      <c r="F48" s="366"/>
      <c r="G48" s="366"/>
      <c r="H48" s="366"/>
      <c r="I48" s="444"/>
      <c r="J48" s="366"/>
      <c r="K48" s="365"/>
      <c r="L48" s="367">
        <f>L49+L55</f>
        <v>59433</v>
      </c>
      <c r="M48" s="367">
        <f t="shared" ref="M48:R48" si="31">M49+M55</f>
        <v>59433</v>
      </c>
      <c r="N48" s="367">
        <f t="shared" si="31"/>
        <v>18156</v>
      </c>
      <c r="O48" s="367">
        <f t="shared" si="31"/>
        <v>1000</v>
      </c>
      <c r="P48" s="367">
        <f t="shared" si="31"/>
        <v>12662</v>
      </c>
      <c r="Q48" s="367">
        <f t="shared" si="31"/>
        <v>0</v>
      </c>
      <c r="R48" s="367">
        <f t="shared" si="31"/>
        <v>0</v>
      </c>
      <c r="S48" s="368"/>
      <c r="T48" s="249"/>
      <c r="U48" s="249"/>
      <c r="V48" s="249"/>
    </row>
    <row r="49" spans="1:23" s="207" customFormat="1" ht="30" customHeight="1" x14ac:dyDescent="0.25">
      <c r="B49" s="245" t="s">
        <v>347</v>
      </c>
      <c r="C49" s="259" t="s">
        <v>385</v>
      </c>
      <c r="D49" s="245"/>
      <c r="E49" s="245"/>
      <c r="F49" s="245"/>
      <c r="G49" s="245"/>
      <c r="H49" s="245"/>
      <c r="I49" s="270"/>
      <c r="J49" s="245"/>
      <c r="K49" s="247"/>
      <c r="L49" s="248">
        <f>SUM(L50:L54)</f>
        <v>49951</v>
      </c>
      <c r="M49" s="248">
        <f t="shared" ref="M49:R49" si="32">SUM(M50:M54)</f>
        <v>49951</v>
      </c>
      <c r="N49" s="248">
        <f t="shared" si="32"/>
        <v>9708</v>
      </c>
      <c r="O49" s="248">
        <f t="shared" si="32"/>
        <v>1000</v>
      </c>
      <c r="P49" s="248">
        <f t="shared" si="32"/>
        <v>4562</v>
      </c>
      <c r="Q49" s="248">
        <f t="shared" si="32"/>
        <v>0</v>
      </c>
      <c r="R49" s="248">
        <f t="shared" si="32"/>
        <v>0</v>
      </c>
      <c r="S49" s="244"/>
      <c r="T49" s="249"/>
      <c r="U49" s="249"/>
      <c r="V49" s="249"/>
      <c r="W49" s="258"/>
    </row>
    <row r="50" spans="1:23" s="207" customFormat="1" ht="102" x14ac:dyDescent="0.25">
      <c r="A50" s="207">
        <v>31</v>
      </c>
      <c r="B50" s="202">
        <v>1</v>
      </c>
      <c r="C50" s="381" t="s">
        <v>300</v>
      </c>
      <c r="D50" s="202" t="s">
        <v>301</v>
      </c>
      <c r="E50" s="202" t="s">
        <v>211</v>
      </c>
      <c r="F50" s="202" t="s">
        <v>221</v>
      </c>
      <c r="G50" s="208">
        <v>7921642</v>
      </c>
      <c r="H50" s="382">
        <v>292</v>
      </c>
      <c r="I50" s="447" t="s">
        <v>386</v>
      </c>
      <c r="J50" s="202" t="s">
        <v>299</v>
      </c>
      <c r="K50" s="204" t="s">
        <v>302</v>
      </c>
      <c r="L50" s="254">
        <v>35179</v>
      </c>
      <c r="M50" s="254">
        <v>35179</v>
      </c>
      <c r="N50" s="254">
        <v>3000</v>
      </c>
      <c r="O50" s="254">
        <v>1000</v>
      </c>
      <c r="P50" s="254">
        <v>0</v>
      </c>
      <c r="Q50" s="254"/>
      <c r="R50" s="254"/>
      <c r="S50" s="161"/>
      <c r="T50" s="251">
        <v>1</v>
      </c>
      <c r="U50" s="251">
        <v>1</v>
      </c>
      <c r="V50" s="251"/>
      <c r="W50" s="258"/>
    </row>
    <row r="51" spans="1:23" s="213" customFormat="1" ht="48.95" customHeight="1" x14ac:dyDescent="0.25">
      <c r="B51" s="202">
        <v>2</v>
      </c>
      <c r="C51" s="204" t="s">
        <v>387</v>
      </c>
      <c r="D51" s="202" t="s">
        <v>214</v>
      </c>
      <c r="E51" s="202" t="s">
        <v>211</v>
      </c>
      <c r="F51" s="202" t="s">
        <v>221</v>
      </c>
      <c r="G51" s="208">
        <v>7848698</v>
      </c>
      <c r="H51" s="382">
        <v>292</v>
      </c>
      <c r="I51" s="441" t="s">
        <v>388</v>
      </c>
      <c r="J51" s="202" t="s">
        <v>299</v>
      </c>
      <c r="K51" s="204" t="s">
        <v>389</v>
      </c>
      <c r="L51" s="254">
        <v>1677</v>
      </c>
      <c r="M51" s="254">
        <v>1677</v>
      </c>
      <c r="N51" s="254">
        <v>1608</v>
      </c>
      <c r="O51" s="254">
        <v>0</v>
      </c>
      <c r="P51" s="254">
        <v>539</v>
      </c>
      <c r="Q51" s="254"/>
      <c r="R51" s="254"/>
      <c r="S51" s="161"/>
      <c r="T51" s="249"/>
      <c r="U51" s="249"/>
      <c r="V51" s="249"/>
    </row>
    <row r="52" spans="1:23" s="207" customFormat="1" ht="63" customHeight="1" x14ac:dyDescent="0.25">
      <c r="B52" s="202">
        <v>3</v>
      </c>
      <c r="C52" s="204" t="s">
        <v>390</v>
      </c>
      <c r="D52" s="202" t="s">
        <v>217</v>
      </c>
      <c r="E52" s="202" t="s">
        <v>211</v>
      </c>
      <c r="F52" s="202" t="s">
        <v>221</v>
      </c>
      <c r="G52" s="202">
        <v>8034187</v>
      </c>
      <c r="H52" s="382">
        <v>292</v>
      </c>
      <c r="I52" s="448" t="s">
        <v>391</v>
      </c>
      <c r="J52" s="202" t="s">
        <v>359</v>
      </c>
      <c r="K52" s="204" t="s">
        <v>392</v>
      </c>
      <c r="L52" s="254">
        <v>4442</v>
      </c>
      <c r="M52" s="254">
        <v>4442</v>
      </c>
      <c r="N52" s="254">
        <v>1100</v>
      </c>
      <c r="O52" s="254">
        <v>0</v>
      </c>
      <c r="P52" s="254">
        <v>1072</v>
      </c>
      <c r="Q52" s="254"/>
      <c r="R52" s="254"/>
      <c r="S52" s="161"/>
      <c r="T52" s="249"/>
      <c r="U52" s="249"/>
      <c r="V52" s="249"/>
      <c r="W52" s="258"/>
    </row>
    <row r="53" spans="1:23" s="207" customFormat="1" ht="63" x14ac:dyDescent="0.25">
      <c r="A53" s="207">
        <v>32</v>
      </c>
      <c r="B53" s="202">
        <v>4</v>
      </c>
      <c r="C53" s="204" t="s">
        <v>393</v>
      </c>
      <c r="D53" s="202" t="s">
        <v>217</v>
      </c>
      <c r="E53" s="202" t="s">
        <v>211</v>
      </c>
      <c r="F53" s="202" t="s">
        <v>221</v>
      </c>
      <c r="G53" s="202">
        <v>8034186</v>
      </c>
      <c r="H53" s="382">
        <v>292</v>
      </c>
      <c r="I53" s="448" t="s">
        <v>394</v>
      </c>
      <c r="J53" s="202" t="s">
        <v>359</v>
      </c>
      <c r="K53" s="204" t="s">
        <v>395</v>
      </c>
      <c r="L53" s="254">
        <v>4700</v>
      </c>
      <c r="M53" s="254">
        <v>4700</v>
      </c>
      <c r="N53" s="254">
        <v>2000</v>
      </c>
      <c r="O53" s="254">
        <v>0</v>
      </c>
      <c r="P53" s="254">
        <v>1551</v>
      </c>
      <c r="Q53" s="254"/>
      <c r="R53" s="254"/>
      <c r="S53" s="161"/>
      <c r="T53" s="251">
        <v>1</v>
      </c>
      <c r="U53" s="251">
        <v>1</v>
      </c>
      <c r="V53" s="251"/>
      <c r="W53" s="258"/>
    </row>
    <row r="54" spans="1:23" s="207" customFormat="1" ht="63" x14ac:dyDescent="0.25">
      <c r="A54" s="207">
        <v>33</v>
      </c>
      <c r="B54" s="202">
        <v>5</v>
      </c>
      <c r="C54" s="381" t="s">
        <v>396</v>
      </c>
      <c r="D54" s="202" t="s">
        <v>309</v>
      </c>
      <c r="E54" s="202" t="s">
        <v>211</v>
      </c>
      <c r="F54" s="202" t="s">
        <v>221</v>
      </c>
      <c r="G54" s="202">
        <v>8034184</v>
      </c>
      <c r="H54" s="382">
        <v>292</v>
      </c>
      <c r="I54" s="448" t="s">
        <v>397</v>
      </c>
      <c r="J54" s="202" t="s">
        <v>359</v>
      </c>
      <c r="K54" s="204" t="s">
        <v>398</v>
      </c>
      <c r="L54" s="254">
        <v>3953</v>
      </c>
      <c r="M54" s="254">
        <v>3953</v>
      </c>
      <c r="N54" s="254">
        <v>2000</v>
      </c>
      <c r="O54" s="254">
        <v>0</v>
      </c>
      <c r="P54" s="254">
        <v>1400</v>
      </c>
      <c r="Q54" s="254"/>
      <c r="R54" s="254"/>
      <c r="S54" s="161"/>
      <c r="T54" s="251">
        <v>1</v>
      </c>
      <c r="U54" s="251">
        <v>1</v>
      </c>
      <c r="V54" s="251"/>
      <c r="W54" s="258"/>
    </row>
    <row r="55" spans="1:23" x14ac:dyDescent="0.25">
      <c r="B55" s="245" t="s">
        <v>399</v>
      </c>
      <c r="C55" s="259" t="s">
        <v>400</v>
      </c>
      <c r="D55" s="245"/>
      <c r="E55" s="245"/>
      <c r="F55" s="245"/>
      <c r="G55" s="245"/>
      <c r="H55" s="245"/>
      <c r="I55" s="270"/>
      <c r="J55" s="245"/>
      <c r="K55" s="247"/>
      <c r="L55" s="248">
        <f t="shared" ref="L55:R55" si="33">SUM(L56:L58)</f>
        <v>9482</v>
      </c>
      <c r="M55" s="248">
        <f t="shared" si="33"/>
        <v>9482</v>
      </c>
      <c r="N55" s="248">
        <f t="shared" si="33"/>
        <v>8448</v>
      </c>
      <c r="O55" s="248">
        <f t="shared" si="33"/>
        <v>0</v>
      </c>
      <c r="P55" s="248">
        <f t="shared" si="33"/>
        <v>8100</v>
      </c>
      <c r="Q55" s="248">
        <f t="shared" si="33"/>
        <v>0</v>
      </c>
      <c r="R55" s="248">
        <f t="shared" si="33"/>
        <v>0</v>
      </c>
      <c r="S55" s="244"/>
    </row>
    <row r="56" spans="1:23" ht="63" x14ac:dyDescent="0.25">
      <c r="B56" s="202">
        <v>1</v>
      </c>
      <c r="C56" s="204" t="s">
        <v>401</v>
      </c>
      <c r="D56" s="202" t="s">
        <v>218</v>
      </c>
      <c r="E56" s="202" t="s">
        <v>211</v>
      </c>
      <c r="F56" s="202" t="s">
        <v>221</v>
      </c>
      <c r="G56" s="202">
        <v>8034185</v>
      </c>
      <c r="H56" s="382">
        <v>292</v>
      </c>
      <c r="I56" s="448" t="s">
        <v>402</v>
      </c>
      <c r="J56" s="202" t="s">
        <v>359</v>
      </c>
      <c r="K56" s="204" t="s">
        <v>403</v>
      </c>
      <c r="L56" s="254">
        <v>5570</v>
      </c>
      <c r="M56" s="254">
        <v>5570</v>
      </c>
      <c r="N56" s="254">
        <v>4948</v>
      </c>
      <c r="O56" s="254">
        <v>0</v>
      </c>
      <c r="P56" s="254">
        <v>4800</v>
      </c>
      <c r="Q56" s="254"/>
      <c r="R56" s="254"/>
      <c r="S56" s="161"/>
    </row>
    <row r="57" spans="1:23" ht="63" x14ac:dyDescent="0.25">
      <c r="B57" s="202">
        <v>2</v>
      </c>
      <c r="C57" s="204" t="s">
        <v>404</v>
      </c>
      <c r="D57" s="202" t="s">
        <v>218</v>
      </c>
      <c r="E57" s="202" t="s">
        <v>211</v>
      </c>
      <c r="F57" s="202" t="s">
        <v>221</v>
      </c>
      <c r="G57" s="383">
        <v>8034850</v>
      </c>
      <c r="H57" s="382">
        <v>292</v>
      </c>
      <c r="I57" s="448" t="s">
        <v>405</v>
      </c>
      <c r="J57" s="202" t="s">
        <v>359</v>
      </c>
      <c r="K57" s="204" t="s">
        <v>406</v>
      </c>
      <c r="L57" s="254">
        <v>3912</v>
      </c>
      <c r="M57" s="254">
        <v>3912</v>
      </c>
      <c r="N57" s="254">
        <v>3500</v>
      </c>
      <c r="O57" s="254">
        <v>0</v>
      </c>
      <c r="P57" s="254">
        <v>3300</v>
      </c>
      <c r="Q57" s="254"/>
      <c r="R57" s="254"/>
      <c r="S57" s="161"/>
    </row>
    <row r="58" spans="1:23" x14ac:dyDescent="0.25">
      <c r="B58" s="202"/>
      <c r="C58" s="204"/>
      <c r="D58" s="202"/>
      <c r="E58" s="202"/>
      <c r="F58" s="202"/>
      <c r="G58" s="208"/>
      <c r="H58" s="382"/>
      <c r="I58" s="447"/>
      <c r="J58" s="202"/>
      <c r="K58" s="204"/>
      <c r="L58" s="254"/>
      <c r="M58" s="254"/>
      <c r="N58" s="254"/>
      <c r="O58" s="254"/>
      <c r="P58" s="254"/>
      <c r="Q58" s="254"/>
      <c r="R58" s="254"/>
      <c r="S58" s="161"/>
    </row>
    <row r="59" spans="1:23" ht="31.5" x14ac:dyDescent="0.25">
      <c r="B59" s="364" t="s">
        <v>322</v>
      </c>
      <c r="C59" s="384" t="s">
        <v>407</v>
      </c>
      <c r="D59" s="366"/>
      <c r="E59" s="366"/>
      <c r="F59" s="366"/>
      <c r="G59" s="366"/>
      <c r="H59" s="366"/>
      <c r="I59" s="444"/>
      <c r="J59" s="366"/>
      <c r="K59" s="365"/>
      <c r="L59" s="367">
        <f t="shared" ref="L59:R59" si="34">L60</f>
        <v>107283</v>
      </c>
      <c r="M59" s="367">
        <f t="shared" si="34"/>
        <v>107283</v>
      </c>
      <c r="N59" s="367">
        <f t="shared" si="34"/>
        <v>17000</v>
      </c>
      <c r="O59" s="367">
        <f t="shared" si="34"/>
        <v>0</v>
      </c>
      <c r="P59" s="367">
        <f t="shared" si="34"/>
        <v>15585</v>
      </c>
      <c r="Q59" s="367">
        <f t="shared" si="34"/>
        <v>0</v>
      </c>
      <c r="R59" s="367">
        <f t="shared" si="34"/>
        <v>0</v>
      </c>
      <c r="S59" s="368"/>
    </row>
    <row r="60" spans="1:23" x14ac:dyDescent="0.25">
      <c r="B60" s="245" t="s">
        <v>347</v>
      </c>
      <c r="C60" s="259" t="s">
        <v>385</v>
      </c>
      <c r="D60" s="245"/>
      <c r="E60" s="245"/>
      <c r="F60" s="245"/>
      <c r="G60" s="245"/>
      <c r="H60" s="245"/>
      <c r="I60" s="270"/>
      <c r="J60" s="245"/>
      <c r="K60" s="247"/>
      <c r="L60" s="248">
        <f t="shared" ref="L60:R60" si="35">SUM(L61:L61)</f>
        <v>107283</v>
      </c>
      <c r="M60" s="248">
        <f t="shared" si="35"/>
        <v>107283</v>
      </c>
      <c r="N60" s="248">
        <f t="shared" si="35"/>
        <v>17000</v>
      </c>
      <c r="O60" s="248">
        <f t="shared" si="35"/>
        <v>0</v>
      </c>
      <c r="P60" s="248">
        <f t="shared" si="35"/>
        <v>15585</v>
      </c>
      <c r="Q60" s="248">
        <f t="shared" si="35"/>
        <v>0</v>
      </c>
      <c r="R60" s="248">
        <f t="shared" si="35"/>
        <v>0</v>
      </c>
      <c r="S60" s="244"/>
    </row>
    <row r="61" spans="1:23" ht="63" x14ac:dyDescent="0.25">
      <c r="B61" s="202">
        <v>1</v>
      </c>
      <c r="C61" s="385" t="s">
        <v>408</v>
      </c>
      <c r="D61" s="202" t="s">
        <v>214</v>
      </c>
      <c r="E61" s="202" t="s">
        <v>211</v>
      </c>
      <c r="F61" s="202" t="s">
        <v>221</v>
      </c>
      <c r="G61" s="208">
        <v>8009226</v>
      </c>
      <c r="H61" s="382">
        <v>292</v>
      </c>
      <c r="I61" s="441" t="s">
        <v>388</v>
      </c>
      <c r="J61" s="209" t="s">
        <v>384</v>
      </c>
      <c r="K61" s="204" t="s">
        <v>409</v>
      </c>
      <c r="L61" s="205">
        <v>107283</v>
      </c>
      <c r="M61" s="205">
        <v>107283</v>
      </c>
      <c r="N61" s="254">
        <v>17000</v>
      </c>
      <c r="O61" s="254">
        <v>0</v>
      </c>
      <c r="P61" s="254">
        <v>15585</v>
      </c>
      <c r="Q61" s="254"/>
      <c r="R61" s="254"/>
      <c r="S61" s="161"/>
    </row>
    <row r="62" spans="1:23" x14ac:dyDescent="0.25">
      <c r="B62" s="364" t="s">
        <v>343</v>
      </c>
      <c r="C62" s="380" t="s">
        <v>368</v>
      </c>
      <c r="D62" s="366"/>
      <c r="E62" s="366"/>
      <c r="F62" s="366"/>
      <c r="G62" s="366"/>
      <c r="H62" s="366"/>
      <c r="I62" s="444"/>
      <c r="J62" s="366"/>
      <c r="K62" s="365"/>
      <c r="L62" s="367">
        <f>L63+L65</f>
        <v>5502</v>
      </c>
      <c r="M62" s="367">
        <f t="shared" ref="M62:R62" si="36">M63+M65</f>
        <v>5502</v>
      </c>
      <c r="N62" s="367">
        <f t="shared" si="36"/>
        <v>2625</v>
      </c>
      <c r="O62" s="367">
        <f t="shared" si="36"/>
        <v>0</v>
      </c>
      <c r="P62" s="367">
        <f t="shared" si="36"/>
        <v>2553</v>
      </c>
      <c r="Q62" s="367">
        <f t="shared" si="36"/>
        <v>0</v>
      </c>
      <c r="R62" s="367">
        <f t="shared" si="36"/>
        <v>0</v>
      </c>
      <c r="S62" s="368"/>
    </row>
    <row r="63" spans="1:23" x14ac:dyDescent="0.25">
      <c r="B63" s="245" t="s">
        <v>347</v>
      </c>
      <c r="C63" s="259" t="s">
        <v>385</v>
      </c>
      <c r="D63" s="245"/>
      <c r="E63" s="245"/>
      <c r="F63" s="245"/>
      <c r="G63" s="245"/>
      <c r="H63" s="245"/>
      <c r="I63" s="270"/>
      <c r="J63" s="245"/>
      <c r="K63" s="247"/>
      <c r="L63" s="248">
        <f>SUM(L64:L64)</f>
        <v>4477</v>
      </c>
      <c r="M63" s="248">
        <f t="shared" ref="M63:R63" si="37">SUM(M64:M64)</f>
        <v>4477</v>
      </c>
      <c r="N63" s="248">
        <f t="shared" si="37"/>
        <v>1600</v>
      </c>
      <c r="O63" s="248">
        <f t="shared" si="37"/>
        <v>0</v>
      </c>
      <c r="P63" s="248">
        <f t="shared" si="37"/>
        <v>1553</v>
      </c>
      <c r="Q63" s="248">
        <f t="shared" si="37"/>
        <v>0</v>
      </c>
      <c r="R63" s="248">
        <f t="shared" si="37"/>
        <v>0</v>
      </c>
      <c r="S63" s="244"/>
    </row>
    <row r="64" spans="1:23" ht="63" x14ac:dyDescent="0.25">
      <c r="B64" s="202">
        <v>1</v>
      </c>
      <c r="C64" s="386" t="s">
        <v>410</v>
      </c>
      <c r="D64" s="201" t="s">
        <v>341</v>
      </c>
      <c r="E64" s="202" t="s">
        <v>211</v>
      </c>
      <c r="F64" s="202" t="s">
        <v>221</v>
      </c>
      <c r="G64" s="202">
        <v>8046972</v>
      </c>
      <c r="H64" s="382">
        <v>292</v>
      </c>
      <c r="I64" s="448" t="s">
        <v>411</v>
      </c>
      <c r="J64" s="209" t="s">
        <v>359</v>
      </c>
      <c r="K64" s="204" t="s">
        <v>412</v>
      </c>
      <c r="L64" s="210">
        <v>4477</v>
      </c>
      <c r="M64" s="210">
        <v>4477</v>
      </c>
      <c r="N64" s="254">
        <v>1600</v>
      </c>
      <c r="O64" s="254">
        <v>0</v>
      </c>
      <c r="P64" s="254">
        <v>1553</v>
      </c>
      <c r="Q64" s="254"/>
      <c r="R64" s="254"/>
      <c r="S64" s="161"/>
    </row>
    <row r="65" spans="2:19" x14ac:dyDescent="0.25">
      <c r="B65" s="245" t="s">
        <v>399</v>
      </c>
      <c r="C65" s="247" t="s">
        <v>413</v>
      </c>
      <c r="D65" s="245"/>
      <c r="E65" s="245"/>
      <c r="F65" s="245"/>
      <c r="G65" s="245"/>
      <c r="H65" s="245"/>
      <c r="I65" s="270"/>
      <c r="J65" s="245"/>
      <c r="K65" s="247"/>
      <c r="L65" s="248">
        <f>SUM(L66:L66)</f>
        <v>1025</v>
      </c>
      <c r="M65" s="248">
        <f t="shared" ref="M65:R65" si="38">SUM(M66:M66)</f>
        <v>1025</v>
      </c>
      <c r="N65" s="248">
        <f t="shared" si="38"/>
        <v>1025</v>
      </c>
      <c r="O65" s="248">
        <f t="shared" si="38"/>
        <v>0</v>
      </c>
      <c r="P65" s="248">
        <f t="shared" si="38"/>
        <v>1000</v>
      </c>
      <c r="Q65" s="248">
        <f t="shared" si="38"/>
        <v>0</v>
      </c>
      <c r="R65" s="248">
        <f t="shared" si="38"/>
        <v>0</v>
      </c>
      <c r="S65" s="244"/>
    </row>
    <row r="66" spans="2:19" ht="63" x14ac:dyDescent="0.25">
      <c r="B66" s="202">
        <v>1</v>
      </c>
      <c r="C66" s="386" t="s">
        <v>414</v>
      </c>
      <c r="D66" s="201" t="s">
        <v>213</v>
      </c>
      <c r="E66" s="202" t="s">
        <v>211</v>
      </c>
      <c r="F66" s="202" t="s">
        <v>221</v>
      </c>
      <c r="G66" s="208">
        <v>8069593</v>
      </c>
      <c r="H66" s="382">
        <v>292</v>
      </c>
      <c r="I66" s="441" t="s">
        <v>415</v>
      </c>
      <c r="J66" s="209" t="s">
        <v>359</v>
      </c>
      <c r="K66" s="204" t="s">
        <v>416</v>
      </c>
      <c r="L66" s="254">
        <v>1025</v>
      </c>
      <c r="M66" s="254">
        <v>1025</v>
      </c>
      <c r="N66" s="254">
        <v>1025</v>
      </c>
      <c r="O66" s="254">
        <v>0</v>
      </c>
      <c r="P66" s="254">
        <v>1000</v>
      </c>
      <c r="Q66" s="254"/>
      <c r="R66" s="254"/>
      <c r="S66" s="161"/>
    </row>
    <row r="67" spans="2:19" x14ac:dyDescent="0.25">
      <c r="B67" s="364" t="s">
        <v>454</v>
      </c>
      <c r="C67" s="365" t="s">
        <v>355</v>
      </c>
      <c r="D67" s="366"/>
      <c r="E67" s="366"/>
      <c r="F67" s="366"/>
      <c r="G67" s="366"/>
      <c r="H67" s="366"/>
      <c r="I67" s="444"/>
      <c r="J67" s="366"/>
      <c r="K67" s="365"/>
      <c r="L67" s="367">
        <f>L68+L70</f>
        <v>68674</v>
      </c>
      <c r="M67" s="367">
        <f t="shared" ref="M67:R67" si="39">M68+M70</f>
        <v>68674</v>
      </c>
      <c r="N67" s="367">
        <f t="shared" si="39"/>
        <v>9298</v>
      </c>
      <c r="O67" s="367">
        <f t="shared" si="39"/>
        <v>0</v>
      </c>
      <c r="P67" s="367">
        <f t="shared" si="39"/>
        <v>6500</v>
      </c>
      <c r="Q67" s="367">
        <f t="shared" si="39"/>
        <v>0</v>
      </c>
      <c r="R67" s="367">
        <f t="shared" si="39"/>
        <v>0</v>
      </c>
      <c r="S67" s="368"/>
    </row>
    <row r="68" spans="2:19" x14ac:dyDescent="0.25">
      <c r="B68" s="245" t="s">
        <v>347</v>
      </c>
      <c r="C68" s="259" t="s">
        <v>385</v>
      </c>
      <c r="D68" s="245"/>
      <c r="E68" s="245"/>
      <c r="F68" s="245"/>
      <c r="G68" s="245"/>
      <c r="H68" s="245"/>
      <c r="I68" s="270"/>
      <c r="J68" s="245"/>
      <c r="K68" s="247"/>
      <c r="L68" s="248">
        <f>SUM(L69:L69)</f>
        <v>56858</v>
      </c>
      <c r="M68" s="248">
        <f t="shared" ref="M68:R68" si="40">SUM(M69:M69)</f>
        <v>56858</v>
      </c>
      <c r="N68" s="248">
        <f t="shared" si="40"/>
        <v>1000</v>
      </c>
      <c r="O68" s="248">
        <f t="shared" si="40"/>
        <v>0</v>
      </c>
      <c r="P68" s="248">
        <f t="shared" si="40"/>
        <v>0</v>
      </c>
      <c r="Q68" s="248">
        <f t="shared" si="40"/>
        <v>0</v>
      </c>
      <c r="R68" s="248">
        <f t="shared" si="40"/>
        <v>0</v>
      </c>
      <c r="S68" s="244"/>
    </row>
    <row r="69" spans="2:19" ht="63" x14ac:dyDescent="0.25">
      <c r="B69" s="202">
        <v>1</v>
      </c>
      <c r="C69" s="381" t="s">
        <v>311</v>
      </c>
      <c r="D69" s="161" t="s">
        <v>304</v>
      </c>
      <c r="E69" s="202" t="s">
        <v>211</v>
      </c>
      <c r="F69" s="202" t="s">
        <v>221</v>
      </c>
      <c r="G69" s="208">
        <v>7931927</v>
      </c>
      <c r="H69" s="211" t="s">
        <v>305</v>
      </c>
      <c r="I69" s="441" t="s">
        <v>417</v>
      </c>
      <c r="J69" s="209" t="s">
        <v>299</v>
      </c>
      <c r="K69" s="204" t="s">
        <v>364</v>
      </c>
      <c r="L69" s="254">
        <v>56858</v>
      </c>
      <c r="M69" s="254">
        <v>56858</v>
      </c>
      <c r="N69" s="254">
        <v>1000</v>
      </c>
      <c r="O69" s="254">
        <v>0</v>
      </c>
      <c r="P69" s="254">
        <v>0</v>
      </c>
      <c r="Q69" s="387"/>
      <c r="R69" s="254"/>
      <c r="S69" s="254"/>
    </row>
    <row r="70" spans="2:19" x14ac:dyDescent="0.25">
      <c r="B70" s="214" t="s">
        <v>399</v>
      </c>
      <c r="C70" s="247" t="s">
        <v>413</v>
      </c>
      <c r="D70" s="161"/>
      <c r="E70" s="202"/>
      <c r="F70" s="202"/>
      <c r="G70" s="208"/>
      <c r="H70" s="211"/>
      <c r="I70" s="441"/>
      <c r="J70" s="209"/>
      <c r="K70" s="204"/>
      <c r="L70" s="248">
        <f>SUM(L71:L72)</f>
        <v>11816</v>
      </c>
      <c r="M70" s="248">
        <f t="shared" ref="M70:R70" si="41">SUM(M71:M72)</f>
        <v>11816</v>
      </c>
      <c r="N70" s="248">
        <f t="shared" si="41"/>
        <v>8298</v>
      </c>
      <c r="O70" s="248">
        <f t="shared" si="41"/>
        <v>0</v>
      </c>
      <c r="P70" s="248">
        <f t="shared" si="41"/>
        <v>6500</v>
      </c>
      <c r="Q70" s="248">
        <f t="shared" si="41"/>
        <v>0</v>
      </c>
      <c r="R70" s="248">
        <f t="shared" si="41"/>
        <v>0</v>
      </c>
      <c r="S70" s="254"/>
    </row>
    <row r="71" spans="2:19" ht="102" x14ac:dyDescent="0.25">
      <c r="B71" s="202">
        <v>1</v>
      </c>
      <c r="C71" s="381" t="s">
        <v>418</v>
      </c>
      <c r="D71" s="202" t="s">
        <v>304</v>
      </c>
      <c r="E71" s="202" t="s">
        <v>211</v>
      </c>
      <c r="F71" s="202" t="s">
        <v>221</v>
      </c>
      <c r="G71" s="376">
        <v>7931929</v>
      </c>
      <c r="H71" s="211" t="s">
        <v>305</v>
      </c>
      <c r="I71" s="449" t="s">
        <v>419</v>
      </c>
      <c r="J71" s="209" t="s">
        <v>299</v>
      </c>
      <c r="K71" s="204" t="s">
        <v>420</v>
      </c>
      <c r="L71" s="377">
        <v>4637</v>
      </c>
      <c r="M71" s="377">
        <v>4637</v>
      </c>
      <c r="N71" s="205">
        <v>1119</v>
      </c>
      <c r="O71" s="254"/>
      <c r="P71" s="254">
        <v>1000</v>
      </c>
      <c r="Q71" s="387"/>
      <c r="R71" s="254"/>
      <c r="S71" s="254"/>
    </row>
    <row r="72" spans="2:19" ht="63" x14ac:dyDescent="0.25">
      <c r="B72" s="202">
        <v>2</v>
      </c>
      <c r="C72" s="200" t="s">
        <v>306</v>
      </c>
      <c r="D72" s="201" t="s">
        <v>307</v>
      </c>
      <c r="E72" s="202" t="s">
        <v>211</v>
      </c>
      <c r="F72" s="202" t="s">
        <v>221</v>
      </c>
      <c r="G72" s="208">
        <v>7929990</v>
      </c>
      <c r="H72" s="211" t="s">
        <v>303</v>
      </c>
      <c r="I72" s="441" t="s">
        <v>216</v>
      </c>
      <c r="J72" s="209" t="s">
        <v>299</v>
      </c>
      <c r="K72" s="204" t="s">
        <v>308</v>
      </c>
      <c r="L72" s="254">
        <v>7179</v>
      </c>
      <c r="M72" s="254">
        <v>7179</v>
      </c>
      <c r="N72" s="254">
        <v>7179</v>
      </c>
      <c r="O72" s="254">
        <v>0</v>
      </c>
      <c r="P72" s="254">
        <v>5500</v>
      </c>
      <c r="Q72" s="254"/>
      <c r="R72" s="254"/>
      <c r="S72" s="161"/>
    </row>
  </sheetData>
  <mergeCells count="26">
    <mergeCell ref="B6:B10"/>
    <mergeCell ref="L7:M8"/>
    <mergeCell ref="P8:P10"/>
    <mergeCell ref="Q8:R9"/>
    <mergeCell ref="L9:L10"/>
    <mergeCell ref="M9:M10"/>
    <mergeCell ref="C6:C10"/>
    <mergeCell ref="D6:D10"/>
    <mergeCell ref="A1:C1"/>
    <mergeCell ref="A2:C2"/>
    <mergeCell ref="A4:S4"/>
    <mergeCell ref="Q1:S1"/>
    <mergeCell ref="B3:S3"/>
    <mergeCell ref="Q5:S5"/>
    <mergeCell ref="E6:E10"/>
    <mergeCell ref="F6:F10"/>
    <mergeCell ref="G6:G10"/>
    <mergeCell ref="H6:H10"/>
    <mergeCell ref="I6:I10"/>
    <mergeCell ref="J6:J10"/>
    <mergeCell ref="K6:M6"/>
    <mergeCell ref="N6:N10"/>
    <mergeCell ref="O6:O10"/>
    <mergeCell ref="P6:R7"/>
    <mergeCell ref="S6:S10"/>
    <mergeCell ref="K7:K10"/>
  </mergeCells>
  <pageMargins left="0.70866141732283472" right="0.2" top="0.36" bottom="0.24" header="0.31496062992125984" footer="0.31496062992125984"/>
  <pageSetup paperSize="9" scale="62" fitToHeight="0" orientation="landscape" r:id="rId1"/>
  <headerFoot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opLeftCell="B4" zoomScale="85" zoomScaleNormal="85" workbookViewId="0">
      <selection activeCell="W10" sqref="W10"/>
    </sheetView>
  </sheetViews>
  <sheetFormatPr defaultColWidth="9.140625" defaultRowHeight="15" x14ac:dyDescent="0.25"/>
  <cols>
    <col min="1" max="1" width="0" style="165" hidden="1" customWidth="1"/>
    <col min="2" max="2" width="6.7109375" style="165" customWidth="1"/>
    <col min="3" max="3" width="34.28515625" style="165" customWidth="1"/>
    <col min="4" max="5" width="9.140625" style="165"/>
    <col min="6" max="6" width="11.85546875" style="164" customWidth="1"/>
    <col min="7" max="7" width="13" style="165" customWidth="1"/>
    <col min="8" max="8" width="9.140625" style="165"/>
    <col min="9" max="9" width="14.7109375" style="165" customWidth="1"/>
    <col min="10" max="10" width="9.140625" style="165"/>
    <col min="11" max="11" width="16" style="165" customWidth="1"/>
    <col min="12" max="13" width="10.42578125" style="165" bestFit="1" customWidth="1"/>
    <col min="14" max="14" width="10.140625" style="165" customWidth="1"/>
    <col min="15" max="15" width="10.42578125" style="165" customWidth="1"/>
    <col min="16" max="16" width="10.140625" style="165" customWidth="1"/>
    <col min="17" max="17" width="9.140625" style="165"/>
    <col min="18" max="18" width="7.140625" style="165" customWidth="1"/>
    <col min="19" max="19" width="9.140625" style="165"/>
    <col min="20" max="22" width="0" style="165" hidden="1" customWidth="1"/>
    <col min="23" max="16384" width="9.140625" style="165"/>
  </cols>
  <sheetData>
    <row r="1" spans="1:19" s="303" customFormat="1" ht="18.75" customHeight="1" x14ac:dyDescent="0.3">
      <c r="A1" s="535" t="str">
        <f>'81'!A1:B1</f>
        <v>ỦY BAN NHÂN DÂN</v>
      </c>
      <c r="B1" s="535"/>
      <c r="C1" s="535"/>
      <c r="D1" s="300"/>
      <c r="E1" s="300"/>
      <c r="F1" s="302"/>
      <c r="Q1" s="525" t="s">
        <v>157</v>
      </c>
      <c r="R1" s="525"/>
      <c r="S1" s="525"/>
    </row>
    <row r="2" spans="1:19" s="303" customFormat="1" ht="17.45" x14ac:dyDescent="0.35">
      <c r="A2" s="535" t="str">
        <f>'81'!A2:B2</f>
        <v xml:space="preserve">   HUYỆN LẤP VÒ</v>
      </c>
      <c r="B2" s="535"/>
      <c r="C2" s="535"/>
      <c r="D2" s="301"/>
      <c r="E2" s="301"/>
      <c r="F2" s="302"/>
    </row>
    <row r="3" spans="1:19" ht="28.5" customHeight="1" x14ac:dyDescent="0.25">
      <c r="B3" s="534" t="s">
        <v>374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</row>
    <row r="4" spans="1:19" ht="34.5" customHeight="1" x14ac:dyDescent="0.35">
      <c r="A4" s="536" t="str">
        <f>'81'!A5:C5</f>
        <v>(Ban hành kèm theo Quyết định số      /QĐ-UBND.HC ngày       /01/2024 của Ủy ban nhân dân Huyện)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</row>
    <row r="5" spans="1:19" ht="18.75" x14ac:dyDescent="0.25">
      <c r="B5" s="34"/>
      <c r="C5" s="34"/>
      <c r="D5" s="37"/>
      <c r="E5" s="34"/>
      <c r="F5" s="34"/>
      <c r="G5" s="39"/>
      <c r="H5" s="34"/>
      <c r="I5" s="34"/>
      <c r="J5" s="34"/>
      <c r="K5" s="34"/>
      <c r="L5" s="40"/>
      <c r="M5" s="40"/>
      <c r="N5" s="40"/>
      <c r="O5" s="38"/>
      <c r="P5" s="34"/>
      <c r="Q5" s="533" t="s">
        <v>158</v>
      </c>
      <c r="R5" s="533"/>
      <c r="S5" s="533"/>
    </row>
    <row r="6" spans="1:19" s="163" customFormat="1" ht="12.75" customHeight="1" x14ac:dyDescent="0.25">
      <c r="B6" s="527" t="s">
        <v>124</v>
      </c>
      <c r="C6" s="530" t="s">
        <v>118</v>
      </c>
      <c r="D6" s="505" t="s">
        <v>119</v>
      </c>
      <c r="E6" s="505" t="s">
        <v>125</v>
      </c>
      <c r="F6" s="505" t="s">
        <v>126</v>
      </c>
      <c r="G6" s="508" t="s">
        <v>127</v>
      </c>
      <c r="H6" s="505" t="s">
        <v>128</v>
      </c>
      <c r="I6" s="505" t="s">
        <v>120</v>
      </c>
      <c r="J6" s="505" t="s">
        <v>129</v>
      </c>
      <c r="K6" s="510" t="s">
        <v>121</v>
      </c>
      <c r="L6" s="510"/>
      <c r="M6" s="510"/>
      <c r="N6" s="511" t="s">
        <v>245</v>
      </c>
      <c r="O6" s="511" t="s">
        <v>382</v>
      </c>
      <c r="P6" s="514" t="s">
        <v>383</v>
      </c>
      <c r="Q6" s="515"/>
      <c r="R6" s="516"/>
      <c r="S6" s="511" t="s">
        <v>130</v>
      </c>
    </row>
    <row r="7" spans="1:19" s="163" customFormat="1" ht="15.75" x14ac:dyDescent="0.25">
      <c r="B7" s="528"/>
      <c r="C7" s="531"/>
      <c r="D7" s="506"/>
      <c r="E7" s="506"/>
      <c r="F7" s="506"/>
      <c r="G7" s="509"/>
      <c r="H7" s="506"/>
      <c r="I7" s="506"/>
      <c r="J7" s="506"/>
      <c r="K7" s="520" t="s">
        <v>131</v>
      </c>
      <c r="L7" s="514" t="s">
        <v>132</v>
      </c>
      <c r="M7" s="516"/>
      <c r="N7" s="512"/>
      <c r="O7" s="512"/>
      <c r="P7" s="517"/>
      <c r="Q7" s="518"/>
      <c r="R7" s="519"/>
      <c r="S7" s="512"/>
    </row>
    <row r="8" spans="1:19" s="163" customFormat="1" ht="15.75" x14ac:dyDescent="0.25">
      <c r="B8" s="528"/>
      <c r="C8" s="531"/>
      <c r="D8" s="506"/>
      <c r="E8" s="506"/>
      <c r="F8" s="506"/>
      <c r="G8" s="509"/>
      <c r="H8" s="506"/>
      <c r="I8" s="506"/>
      <c r="J8" s="506"/>
      <c r="K8" s="521"/>
      <c r="L8" s="517"/>
      <c r="M8" s="519"/>
      <c r="N8" s="512"/>
      <c r="O8" s="512"/>
      <c r="P8" s="510" t="s">
        <v>89</v>
      </c>
      <c r="Q8" s="514" t="s">
        <v>91</v>
      </c>
      <c r="R8" s="516"/>
      <c r="S8" s="512"/>
    </row>
    <row r="9" spans="1:19" s="163" customFormat="1" ht="15.75" x14ac:dyDescent="0.25">
      <c r="B9" s="528"/>
      <c r="C9" s="531"/>
      <c r="D9" s="506"/>
      <c r="E9" s="506"/>
      <c r="F9" s="506"/>
      <c r="G9" s="509"/>
      <c r="H9" s="506"/>
      <c r="I9" s="506"/>
      <c r="J9" s="506"/>
      <c r="K9" s="521"/>
      <c r="L9" s="510" t="s">
        <v>89</v>
      </c>
      <c r="M9" s="510" t="s">
        <v>133</v>
      </c>
      <c r="N9" s="512"/>
      <c r="O9" s="512"/>
      <c r="P9" s="510"/>
      <c r="Q9" s="517"/>
      <c r="R9" s="519"/>
      <c r="S9" s="512"/>
    </row>
    <row r="10" spans="1:19" s="163" customFormat="1" ht="83.25" customHeight="1" x14ac:dyDescent="0.25">
      <c r="B10" s="529"/>
      <c r="C10" s="532"/>
      <c r="D10" s="507"/>
      <c r="E10" s="507"/>
      <c r="F10" s="507"/>
      <c r="G10" s="509"/>
      <c r="H10" s="507"/>
      <c r="I10" s="507"/>
      <c r="J10" s="507"/>
      <c r="K10" s="522"/>
      <c r="L10" s="511"/>
      <c r="M10" s="511"/>
      <c r="N10" s="513"/>
      <c r="O10" s="512"/>
      <c r="P10" s="511"/>
      <c r="Q10" s="76" t="s">
        <v>134</v>
      </c>
      <c r="R10" s="76" t="s">
        <v>135</v>
      </c>
      <c r="S10" s="513"/>
    </row>
    <row r="11" spans="1:19" s="162" customFormat="1" ht="15.6" x14ac:dyDescent="0.3">
      <c r="B11" s="35">
        <v>1</v>
      </c>
      <c r="C11" s="36">
        <v>2</v>
      </c>
      <c r="D11" s="35">
        <v>3</v>
      </c>
      <c r="E11" s="36">
        <v>4</v>
      </c>
      <c r="F11" s="35">
        <v>5</v>
      </c>
      <c r="G11" s="36">
        <v>6</v>
      </c>
      <c r="H11" s="35">
        <v>7</v>
      </c>
      <c r="I11" s="36">
        <v>8</v>
      </c>
      <c r="J11" s="35">
        <v>9</v>
      </c>
      <c r="K11" s="36">
        <v>10</v>
      </c>
      <c r="L11" s="35">
        <v>11</v>
      </c>
      <c r="M11" s="36">
        <v>12</v>
      </c>
      <c r="N11" s="35">
        <v>13</v>
      </c>
      <c r="O11" s="35">
        <v>14</v>
      </c>
      <c r="P11" s="35">
        <v>15</v>
      </c>
      <c r="Q11" s="36">
        <v>16</v>
      </c>
      <c r="R11" s="35">
        <v>17</v>
      </c>
      <c r="S11" s="35">
        <v>18</v>
      </c>
    </row>
    <row r="12" spans="1:19" s="163" customFormat="1" ht="15.75" x14ac:dyDescent="0.25">
      <c r="B12" s="77"/>
      <c r="C12" s="78" t="s">
        <v>57</v>
      </c>
      <c r="D12" s="79"/>
      <c r="E12" s="80"/>
      <c r="F12" s="80"/>
      <c r="G12" s="81"/>
      <c r="H12" s="80"/>
      <c r="I12" s="82"/>
      <c r="J12" s="80"/>
      <c r="K12" s="80"/>
      <c r="L12" s="261">
        <f>SUM(L13:L18)</f>
        <v>236385.48300000001</v>
      </c>
      <c r="M12" s="261">
        <f t="shared" ref="M12:Q12" si="0">SUM(M13:M18)</f>
        <v>236385.48300000001</v>
      </c>
      <c r="N12" s="261">
        <f t="shared" si="0"/>
        <v>75884</v>
      </c>
      <c r="O12" s="261">
        <f t="shared" si="0"/>
        <v>43424.294999999998</v>
      </c>
      <c r="P12" s="261">
        <f t="shared" si="0"/>
        <v>54000</v>
      </c>
      <c r="Q12" s="261">
        <f t="shared" si="0"/>
        <v>0</v>
      </c>
      <c r="R12" s="261">
        <f t="shared" ref="R12" si="1">SUM(R13:R16)</f>
        <v>0</v>
      </c>
      <c r="S12" s="83"/>
    </row>
    <row r="13" spans="1:19" s="163" customFormat="1" ht="15.75" x14ac:dyDescent="0.25">
      <c r="B13" s="35">
        <v>1</v>
      </c>
      <c r="C13" s="267" t="s">
        <v>337</v>
      </c>
      <c r="D13" s="79"/>
      <c r="E13" s="85"/>
      <c r="F13" s="85"/>
      <c r="G13" s="81"/>
      <c r="H13" s="85"/>
      <c r="I13" s="86"/>
      <c r="J13" s="85"/>
      <c r="K13" s="79"/>
      <c r="L13" s="260">
        <f>L20</f>
        <v>2135</v>
      </c>
      <c r="M13" s="260">
        <f t="shared" ref="M13:Q13" si="2">M20</f>
        <v>2135</v>
      </c>
      <c r="N13" s="260">
        <f t="shared" si="2"/>
        <v>0</v>
      </c>
      <c r="O13" s="260">
        <f t="shared" si="2"/>
        <v>0</v>
      </c>
      <c r="P13" s="260">
        <f t="shared" si="2"/>
        <v>1371</v>
      </c>
      <c r="Q13" s="260">
        <f t="shared" si="2"/>
        <v>0</v>
      </c>
      <c r="R13" s="260">
        <f t="shared" ref="R13" si="3">R20</f>
        <v>0</v>
      </c>
      <c r="S13" s="87"/>
    </row>
    <row r="14" spans="1:19" s="163" customFormat="1" ht="15.75" x14ac:dyDescent="0.25">
      <c r="B14" s="35">
        <v>2</v>
      </c>
      <c r="C14" s="84" t="s">
        <v>233</v>
      </c>
      <c r="D14" s="79"/>
      <c r="E14" s="85"/>
      <c r="F14" s="85"/>
      <c r="G14" s="81"/>
      <c r="H14" s="85"/>
      <c r="I14" s="86"/>
      <c r="J14" s="85"/>
      <c r="K14" s="79"/>
      <c r="L14" s="260">
        <f t="shared" ref="L14:Q18" si="4">L21</f>
        <v>0</v>
      </c>
      <c r="M14" s="260">
        <f t="shared" si="4"/>
        <v>0</v>
      </c>
      <c r="N14" s="260">
        <f t="shared" si="4"/>
        <v>0</v>
      </c>
      <c r="O14" s="260">
        <f t="shared" si="4"/>
        <v>0</v>
      </c>
      <c r="P14" s="260">
        <f t="shared" si="4"/>
        <v>0</v>
      </c>
      <c r="Q14" s="260">
        <f t="shared" si="4"/>
        <v>0</v>
      </c>
      <c r="R14" s="260">
        <f t="shared" ref="R14" si="5">R35</f>
        <v>0</v>
      </c>
      <c r="S14" s="87"/>
    </row>
    <row r="15" spans="1:19" s="163" customFormat="1" ht="15.75" x14ac:dyDescent="0.25">
      <c r="B15" s="35">
        <v>3</v>
      </c>
      <c r="C15" s="84" t="s">
        <v>136</v>
      </c>
      <c r="D15" s="79"/>
      <c r="E15" s="85"/>
      <c r="F15" s="85"/>
      <c r="G15" s="81"/>
      <c r="H15" s="85"/>
      <c r="I15" s="86"/>
      <c r="J15" s="85"/>
      <c r="K15" s="79"/>
      <c r="L15" s="260">
        <f t="shared" si="4"/>
        <v>0</v>
      </c>
      <c r="M15" s="260">
        <f t="shared" si="4"/>
        <v>0</v>
      </c>
      <c r="N15" s="260">
        <f t="shared" si="4"/>
        <v>0</v>
      </c>
      <c r="O15" s="260">
        <f t="shared" si="4"/>
        <v>0</v>
      </c>
      <c r="P15" s="260">
        <f t="shared" si="4"/>
        <v>0</v>
      </c>
      <c r="Q15" s="260">
        <f t="shared" si="4"/>
        <v>0</v>
      </c>
      <c r="R15" s="260">
        <f t="shared" ref="R15" si="6">R63</f>
        <v>0</v>
      </c>
      <c r="S15" s="87"/>
    </row>
    <row r="16" spans="1:19" s="163" customFormat="1" ht="15.75" x14ac:dyDescent="0.25">
      <c r="B16" s="35">
        <v>4</v>
      </c>
      <c r="C16" s="84" t="s">
        <v>234</v>
      </c>
      <c r="D16" s="79"/>
      <c r="E16" s="85"/>
      <c r="F16" s="85"/>
      <c r="G16" s="81"/>
      <c r="H16" s="85"/>
      <c r="I16" s="86"/>
      <c r="J16" s="85"/>
      <c r="K16" s="79"/>
      <c r="L16" s="260">
        <f t="shared" si="4"/>
        <v>85521.483000000007</v>
      </c>
      <c r="M16" s="260">
        <f t="shared" si="4"/>
        <v>85521.483000000007</v>
      </c>
      <c r="N16" s="260">
        <f t="shared" si="4"/>
        <v>0</v>
      </c>
      <c r="O16" s="260">
        <f t="shared" si="4"/>
        <v>0</v>
      </c>
      <c r="P16" s="260">
        <f t="shared" si="4"/>
        <v>2800</v>
      </c>
      <c r="Q16" s="260">
        <f t="shared" si="4"/>
        <v>0</v>
      </c>
      <c r="R16" s="260">
        <f t="shared" ref="R16" si="7">R53+R56+R60</f>
        <v>0</v>
      </c>
      <c r="S16" s="87"/>
    </row>
    <row r="17" spans="1:22" s="163" customFormat="1" ht="15.75" x14ac:dyDescent="0.25">
      <c r="B17" s="35">
        <v>5</v>
      </c>
      <c r="C17" s="84" t="s">
        <v>449</v>
      </c>
      <c r="D17" s="79"/>
      <c r="E17" s="85"/>
      <c r="F17" s="85"/>
      <c r="G17" s="81"/>
      <c r="H17" s="85"/>
      <c r="I17" s="86"/>
      <c r="J17" s="85"/>
      <c r="K17" s="79"/>
      <c r="L17" s="260">
        <f t="shared" si="4"/>
        <v>0</v>
      </c>
      <c r="M17" s="260">
        <f t="shared" si="4"/>
        <v>0</v>
      </c>
      <c r="N17" s="260">
        <f t="shared" si="4"/>
        <v>0</v>
      </c>
      <c r="O17" s="260">
        <f t="shared" si="4"/>
        <v>0</v>
      </c>
      <c r="P17" s="260">
        <f t="shared" si="4"/>
        <v>17929</v>
      </c>
      <c r="Q17" s="260">
        <f t="shared" si="4"/>
        <v>0</v>
      </c>
      <c r="R17" s="260"/>
      <c r="S17" s="87"/>
    </row>
    <row r="18" spans="1:22" s="163" customFormat="1" ht="15.75" x14ac:dyDescent="0.25">
      <c r="B18" s="35">
        <v>6</v>
      </c>
      <c r="C18" s="84" t="s">
        <v>345</v>
      </c>
      <c r="D18" s="79"/>
      <c r="E18" s="85"/>
      <c r="F18" s="85"/>
      <c r="G18" s="81"/>
      <c r="H18" s="85"/>
      <c r="I18" s="86"/>
      <c r="J18" s="85"/>
      <c r="K18" s="79"/>
      <c r="L18" s="260">
        <f t="shared" si="4"/>
        <v>148729</v>
      </c>
      <c r="M18" s="260">
        <f t="shared" si="4"/>
        <v>148729</v>
      </c>
      <c r="N18" s="260">
        <f t="shared" si="4"/>
        <v>75884</v>
      </c>
      <c r="O18" s="260">
        <f t="shared" si="4"/>
        <v>43424.294999999998</v>
      </c>
      <c r="P18" s="260">
        <f t="shared" si="4"/>
        <v>31900</v>
      </c>
      <c r="Q18" s="260">
        <f t="shared" si="4"/>
        <v>0</v>
      </c>
      <c r="R18" s="260"/>
      <c r="S18" s="87"/>
    </row>
    <row r="19" spans="1:22" s="163" customFormat="1" ht="31.5" x14ac:dyDescent="0.25">
      <c r="B19" s="77" t="s">
        <v>3</v>
      </c>
      <c r="C19" s="88" t="s">
        <v>137</v>
      </c>
      <c r="D19" s="79"/>
      <c r="E19" s="80"/>
      <c r="F19" s="80"/>
      <c r="G19" s="89"/>
      <c r="H19" s="80"/>
      <c r="I19" s="90"/>
      <c r="J19" s="80"/>
      <c r="K19" s="79"/>
      <c r="L19" s="261">
        <f>SUM(L20:L25)</f>
        <v>236385.48300000001</v>
      </c>
      <c r="M19" s="261">
        <f t="shared" ref="M19:R19" si="8">SUM(M20:M25)</f>
        <v>236385.48300000001</v>
      </c>
      <c r="N19" s="261">
        <f t="shared" si="8"/>
        <v>75884</v>
      </c>
      <c r="O19" s="261">
        <f t="shared" si="8"/>
        <v>43424.294999999998</v>
      </c>
      <c r="P19" s="261">
        <f t="shared" si="8"/>
        <v>54000</v>
      </c>
      <c r="Q19" s="261">
        <f t="shared" si="8"/>
        <v>0</v>
      </c>
      <c r="R19" s="261">
        <f t="shared" si="8"/>
        <v>0</v>
      </c>
      <c r="S19" s="83"/>
    </row>
    <row r="20" spans="1:22" s="163" customFormat="1" ht="15.75" x14ac:dyDescent="0.25">
      <c r="B20" s="35">
        <v>1</v>
      </c>
      <c r="C20" s="267" t="s">
        <v>337</v>
      </c>
      <c r="D20" s="79"/>
      <c r="E20" s="85"/>
      <c r="F20" s="85"/>
      <c r="G20" s="81"/>
      <c r="H20" s="85"/>
      <c r="I20" s="86"/>
      <c r="J20" s="85"/>
      <c r="K20" s="79"/>
      <c r="L20" s="260">
        <f>L31</f>
        <v>2135</v>
      </c>
      <c r="M20" s="260">
        <f t="shared" ref="M20:R20" si="9">M31</f>
        <v>2135</v>
      </c>
      <c r="N20" s="260">
        <f t="shared" si="9"/>
        <v>0</v>
      </c>
      <c r="O20" s="260">
        <f t="shared" si="9"/>
        <v>0</v>
      </c>
      <c r="P20" s="260">
        <f t="shared" si="9"/>
        <v>1371</v>
      </c>
      <c r="Q20" s="260">
        <f t="shared" si="9"/>
        <v>0</v>
      </c>
      <c r="R20" s="260">
        <f t="shared" si="9"/>
        <v>0</v>
      </c>
      <c r="S20" s="87"/>
    </row>
    <row r="21" spans="1:22" s="163" customFormat="1" ht="15.75" x14ac:dyDescent="0.25">
      <c r="B21" s="35">
        <v>2</v>
      </c>
      <c r="C21" s="84" t="s">
        <v>233</v>
      </c>
      <c r="D21" s="79"/>
      <c r="E21" s="85"/>
      <c r="F21" s="85"/>
      <c r="G21" s="81"/>
      <c r="H21" s="85"/>
      <c r="I21" s="86"/>
      <c r="J21" s="85"/>
      <c r="K21" s="79"/>
      <c r="L21" s="260">
        <f>L41</f>
        <v>0</v>
      </c>
      <c r="M21" s="260">
        <f t="shared" ref="M21:R21" si="10">M41</f>
        <v>0</v>
      </c>
      <c r="N21" s="260">
        <f t="shared" si="10"/>
        <v>0</v>
      </c>
      <c r="O21" s="260">
        <f t="shared" si="10"/>
        <v>0</v>
      </c>
      <c r="P21" s="260">
        <f t="shared" si="10"/>
        <v>0</v>
      </c>
      <c r="Q21" s="260">
        <f t="shared" si="10"/>
        <v>0</v>
      </c>
      <c r="R21" s="260">
        <f t="shared" si="10"/>
        <v>0</v>
      </c>
      <c r="S21" s="87"/>
    </row>
    <row r="22" spans="1:22" s="163" customFormat="1" ht="15.75" x14ac:dyDescent="0.25">
      <c r="B22" s="35">
        <v>3</v>
      </c>
      <c r="C22" s="84" t="s">
        <v>136</v>
      </c>
      <c r="D22" s="79"/>
      <c r="E22" s="85"/>
      <c r="F22" s="85"/>
      <c r="G22" s="81"/>
      <c r="H22" s="85"/>
      <c r="I22" s="86"/>
      <c r="J22" s="85"/>
      <c r="K22" s="79"/>
      <c r="L22" s="260">
        <f>L44</f>
        <v>0</v>
      </c>
      <c r="M22" s="260">
        <f t="shared" ref="M22:R22" si="11">M44</f>
        <v>0</v>
      </c>
      <c r="N22" s="260">
        <f t="shared" si="11"/>
        <v>0</v>
      </c>
      <c r="O22" s="260">
        <f t="shared" si="11"/>
        <v>0</v>
      </c>
      <c r="P22" s="260">
        <f t="shared" si="11"/>
        <v>0</v>
      </c>
      <c r="Q22" s="260">
        <f t="shared" si="11"/>
        <v>0</v>
      </c>
      <c r="R22" s="260">
        <f t="shared" si="11"/>
        <v>0</v>
      </c>
      <c r="S22" s="87"/>
    </row>
    <row r="23" spans="1:22" s="163" customFormat="1" ht="15.75" x14ac:dyDescent="0.25">
      <c r="B23" s="35">
        <v>4</v>
      </c>
      <c r="C23" s="84" t="s">
        <v>234</v>
      </c>
      <c r="D23" s="79"/>
      <c r="E23" s="85"/>
      <c r="F23" s="85"/>
      <c r="G23" s="81"/>
      <c r="H23" s="85"/>
      <c r="I23" s="86"/>
      <c r="J23" s="85"/>
      <c r="K23" s="79"/>
      <c r="L23" s="260">
        <f>L46</f>
        <v>85521.483000000007</v>
      </c>
      <c r="M23" s="260">
        <f t="shared" ref="M23:R23" si="12">M46</f>
        <v>85521.483000000007</v>
      </c>
      <c r="N23" s="260">
        <f t="shared" si="12"/>
        <v>0</v>
      </c>
      <c r="O23" s="260">
        <f t="shared" si="12"/>
        <v>0</v>
      </c>
      <c r="P23" s="260">
        <f t="shared" si="12"/>
        <v>2800</v>
      </c>
      <c r="Q23" s="260">
        <f t="shared" si="12"/>
        <v>0</v>
      </c>
      <c r="R23" s="260">
        <f t="shared" si="12"/>
        <v>0</v>
      </c>
      <c r="S23" s="87"/>
    </row>
    <row r="24" spans="1:22" s="163" customFormat="1" ht="15.75" x14ac:dyDescent="0.25">
      <c r="B24" s="35">
        <v>5</v>
      </c>
      <c r="C24" s="84" t="s">
        <v>449</v>
      </c>
      <c r="D24" s="79"/>
      <c r="E24" s="85"/>
      <c r="F24" s="85"/>
      <c r="G24" s="81"/>
      <c r="H24" s="85"/>
      <c r="I24" s="86"/>
      <c r="J24" s="85"/>
      <c r="K24" s="79"/>
      <c r="L24" s="260">
        <f>L51</f>
        <v>0</v>
      </c>
      <c r="M24" s="260">
        <f t="shared" ref="M24:R24" si="13">M51</f>
        <v>0</v>
      </c>
      <c r="N24" s="260">
        <f t="shared" si="13"/>
        <v>0</v>
      </c>
      <c r="O24" s="260">
        <f t="shared" si="13"/>
        <v>0</v>
      </c>
      <c r="P24" s="260">
        <f t="shared" si="13"/>
        <v>17929</v>
      </c>
      <c r="Q24" s="260">
        <f t="shared" si="13"/>
        <v>0</v>
      </c>
      <c r="R24" s="260">
        <f t="shared" si="13"/>
        <v>0</v>
      </c>
      <c r="S24" s="87"/>
    </row>
    <row r="25" spans="1:22" s="163" customFormat="1" ht="15.75" x14ac:dyDescent="0.25">
      <c r="B25" s="35">
        <v>6</v>
      </c>
      <c r="C25" s="84" t="s">
        <v>345</v>
      </c>
      <c r="D25" s="79"/>
      <c r="E25" s="85"/>
      <c r="F25" s="85"/>
      <c r="G25" s="81"/>
      <c r="H25" s="85"/>
      <c r="I25" s="86"/>
      <c r="J25" s="85"/>
      <c r="K25" s="79"/>
      <c r="L25" s="260">
        <f>SUM(L26:L29)</f>
        <v>148729</v>
      </c>
      <c r="M25" s="260">
        <f t="shared" ref="M25:R25" si="14">SUM(M26:M29)</f>
        <v>148729</v>
      </c>
      <c r="N25" s="260">
        <f t="shared" si="14"/>
        <v>75884</v>
      </c>
      <c r="O25" s="260">
        <f t="shared" si="14"/>
        <v>43424.294999999998</v>
      </c>
      <c r="P25" s="260">
        <f t="shared" si="14"/>
        <v>31900</v>
      </c>
      <c r="Q25" s="260">
        <f t="shared" si="14"/>
        <v>0</v>
      </c>
      <c r="R25" s="260">
        <f t="shared" si="14"/>
        <v>0</v>
      </c>
      <c r="S25" s="87"/>
    </row>
    <row r="26" spans="1:22" s="417" customFormat="1" ht="15.75" x14ac:dyDescent="0.25">
      <c r="B26" s="397" t="s">
        <v>460</v>
      </c>
      <c r="C26" s="418" t="s">
        <v>138</v>
      </c>
      <c r="D26" s="419"/>
      <c r="E26" s="420"/>
      <c r="F26" s="420"/>
      <c r="G26" s="421"/>
      <c r="H26" s="420"/>
      <c r="I26" s="422"/>
      <c r="J26" s="420"/>
      <c r="K26" s="419"/>
      <c r="L26" s="299">
        <f>L56</f>
        <v>48963</v>
      </c>
      <c r="M26" s="299">
        <f t="shared" ref="M26:R26" si="15">M56</f>
        <v>48963</v>
      </c>
      <c r="N26" s="299">
        <f t="shared" si="15"/>
        <v>6000</v>
      </c>
      <c r="O26" s="299">
        <f t="shared" si="15"/>
        <v>4450</v>
      </c>
      <c r="P26" s="299">
        <f t="shared" si="15"/>
        <v>1500</v>
      </c>
      <c r="Q26" s="299">
        <f t="shared" si="15"/>
        <v>0</v>
      </c>
      <c r="R26" s="299">
        <f t="shared" si="15"/>
        <v>0</v>
      </c>
      <c r="S26" s="423"/>
    </row>
    <row r="27" spans="1:22" s="417" customFormat="1" ht="15.75" x14ac:dyDescent="0.25">
      <c r="B27" s="397" t="s">
        <v>461</v>
      </c>
      <c r="C27" s="418" t="s">
        <v>140</v>
      </c>
      <c r="D27" s="419"/>
      <c r="E27" s="420"/>
      <c r="F27" s="420"/>
      <c r="G27" s="421"/>
      <c r="H27" s="420"/>
      <c r="I27" s="422"/>
      <c r="J27" s="420"/>
      <c r="K27" s="419"/>
      <c r="L27" s="299">
        <f>L59</f>
        <v>42908</v>
      </c>
      <c r="M27" s="299">
        <f t="shared" ref="M27:R27" si="16">M59</f>
        <v>42908</v>
      </c>
      <c r="N27" s="299">
        <f t="shared" si="16"/>
        <v>27784</v>
      </c>
      <c r="O27" s="299">
        <f t="shared" si="16"/>
        <v>10912.294999999998</v>
      </c>
      <c r="P27" s="299">
        <f t="shared" si="16"/>
        <v>16400</v>
      </c>
      <c r="Q27" s="299">
        <f t="shared" si="16"/>
        <v>0</v>
      </c>
      <c r="R27" s="299">
        <f t="shared" si="16"/>
        <v>0</v>
      </c>
      <c r="S27" s="423"/>
    </row>
    <row r="28" spans="1:22" s="417" customFormat="1" ht="15.75" x14ac:dyDescent="0.25">
      <c r="B28" s="397" t="s">
        <v>462</v>
      </c>
      <c r="C28" s="418" t="s">
        <v>141</v>
      </c>
      <c r="D28" s="419"/>
      <c r="E28" s="420"/>
      <c r="F28" s="420"/>
      <c r="G28" s="421"/>
      <c r="H28" s="420"/>
      <c r="I28" s="422"/>
      <c r="J28" s="420"/>
      <c r="K28" s="419"/>
      <c r="L28" s="299">
        <v>0</v>
      </c>
      <c r="M28" s="299"/>
      <c r="N28" s="299"/>
      <c r="O28" s="299"/>
      <c r="P28" s="299"/>
      <c r="Q28" s="299"/>
      <c r="R28" s="299"/>
      <c r="S28" s="423"/>
    </row>
    <row r="29" spans="1:22" s="417" customFormat="1" ht="15.75" x14ac:dyDescent="0.25">
      <c r="B29" s="397" t="s">
        <v>463</v>
      </c>
      <c r="C29" s="418" t="s">
        <v>365</v>
      </c>
      <c r="D29" s="419"/>
      <c r="E29" s="420"/>
      <c r="F29" s="420"/>
      <c r="G29" s="421"/>
      <c r="H29" s="420"/>
      <c r="I29" s="422"/>
      <c r="J29" s="420"/>
      <c r="K29" s="419"/>
      <c r="L29" s="299">
        <f>L64</f>
        <v>56858</v>
      </c>
      <c r="M29" s="299">
        <f t="shared" ref="M29:R29" si="17">M64</f>
        <v>56858</v>
      </c>
      <c r="N29" s="299">
        <f t="shared" si="17"/>
        <v>42100</v>
      </c>
      <c r="O29" s="299">
        <f t="shared" si="17"/>
        <v>28062</v>
      </c>
      <c r="P29" s="299">
        <f t="shared" si="17"/>
        <v>14000</v>
      </c>
      <c r="Q29" s="299">
        <f t="shared" si="17"/>
        <v>0</v>
      </c>
      <c r="R29" s="299">
        <f t="shared" si="17"/>
        <v>0</v>
      </c>
      <c r="S29" s="423"/>
    </row>
    <row r="30" spans="1:22" s="312" customFormat="1" ht="38.1" customHeight="1" x14ac:dyDescent="0.25">
      <c r="B30" s="313" t="s">
        <v>4</v>
      </c>
      <c r="C30" s="314" t="s">
        <v>137</v>
      </c>
      <c r="D30" s="315"/>
      <c r="E30" s="316"/>
      <c r="F30" s="316"/>
      <c r="G30" s="317"/>
      <c r="H30" s="316"/>
      <c r="I30" s="318"/>
      <c r="J30" s="316"/>
      <c r="K30" s="319"/>
      <c r="L30" s="358">
        <f>L31+L41+L44+L46+L51+L55</f>
        <v>236385.48300000001</v>
      </c>
      <c r="M30" s="358">
        <f t="shared" ref="M30:R30" si="18">M31+M41+M44+M46+M51+M55</f>
        <v>236385.48300000001</v>
      </c>
      <c r="N30" s="358">
        <f t="shared" si="18"/>
        <v>75884</v>
      </c>
      <c r="O30" s="358">
        <f t="shared" si="18"/>
        <v>43424.294999999998</v>
      </c>
      <c r="P30" s="358">
        <f t="shared" si="18"/>
        <v>54000</v>
      </c>
      <c r="Q30" s="358">
        <f t="shared" si="18"/>
        <v>0</v>
      </c>
      <c r="R30" s="358">
        <f t="shared" si="18"/>
        <v>0</v>
      </c>
      <c r="S30" s="319"/>
    </row>
    <row r="31" spans="1:22" s="263" customFormat="1" ht="24" customHeight="1" x14ac:dyDescent="0.25">
      <c r="B31" s="359" t="s">
        <v>6</v>
      </c>
      <c r="C31" s="388" t="s">
        <v>337</v>
      </c>
      <c r="D31" s="363"/>
      <c r="E31" s="360"/>
      <c r="F31" s="360"/>
      <c r="G31" s="360"/>
      <c r="H31" s="389"/>
      <c r="I31" s="390"/>
      <c r="J31" s="360"/>
      <c r="K31" s="361"/>
      <c r="L31" s="362">
        <f>SUM(L32:L40)</f>
        <v>2135</v>
      </c>
      <c r="M31" s="362">
        <f t="shared" ref="M31:R31" si="19">SUM(M32:M40)</f>
        <v>2135</v>
      </c>
      <c r="N31" s="362">
        <f t="shared" si="19"/>
        <v>0</v>
      </c>
      <c r="O31" s="362">
        <f t="shared" si="19"/>
        <v>0</v>
      </c>
      <c r="P31" s="362">
        <f t="shared" si="19"/>
        <v>1371</v>
      </c>
      <c r="Q31" s="362">
        <f t="shared" si="19"/>
        <v>0</v>
      </c>
      <c r="R31" s="362">
        <f t="shared" si="19"/>
        <v>0</v>
      </c>
      <c r="S31" s="363"/>
      <c r="T31" s="262"/>
      <c r="U31" s="262"/>
      <c r="V31" s="262">
        <v>1</v>
      </c>
    </row>
    <row r="32" spans="1:22" s="265" customFormat="1" ht="56.25" x14ac:dyDescent="0.25">
      <c r="A32" s="265">
        <v>1</v>
      </c>
      <c r="B32" s="327"/>
      <c r="C32" s="344" t="s">
        <v>421</v>
      </c>
      <c r="D32" s="325" t="s">
        <v>422</v>
      </c>
      <c r="E32" s="323" t="s">
        <v>211</v>
      </c>
      <c r="F32" s="337" t="s">
        <v>423</v>
      </c>
      <c r="G32" s="334"/>
      <c r="H32" s="341"/>
      <c r="I32" s="323" t="s">
        <v>340</v>
      </c>
      <c r="J32" s="323" t="s">
        <v>359</v>
      </c>
      <c r="K32" s="328"/>
      <c r="L32" s="345"/>
      <c r="M32" s="329"/>
      <c r="N32" s="329"/>
      <c r="O32" s="329"/>
      <c r="P32" s="329"/>
      <c r="Q32" s="346"/>
      <c r="R32" s="346"/>
      <c r="S32" s="337"/>
      <c r="T32" s="264"/>
      <c r="U32" s="264"/>
      <c r="V32" s="264"/>
    </row>
    <row r="33" spans="1:22" s="265" customFormat="1" ht="75" x14ac:dyDescent="0.25">
      <c r="A33" s="265">
        <v>2</v>
      </c>
      <c r="B33" s="327">
        <v>1</v>
      </c>
      <c r="C33" s="342" t="s">
        <v>424</v>
      </c>
      <c r="D33" s="325" t="s">
        <v>307</v>
      </c>
      <c r="E33" s="323" t="s">
        <v>211</v>
      </c>
      <c r="F33" s="337" t="s">
        <v>338</v>
      </c>
      <c r="G33" s="347">
        <v>8024482</v>
      </c>
      <c r="H33" s="341" t="s">
        <v>339</v>
      </c>
      <c r="I33" s="323" t="s">
        <v>340</v>
      </c>
      <c r="J33" s="323" t="s">
        <v>359</v>
      </c>
      <c r="K33" s="328" t="s">
        <v>425</v>
      </c>
      <c r="L33" s="329">
        <v>278</v>
      </c>
      <c r="M33" s="329">
        <v>278</v>
      </c>
      <c r="N33" s="329"/>
      <c r="O33" s="329"/>
      <c r="P33" s="329">
        <v>194</v>
      </c>
      <c r="Q33" s="346"/>
      <c r="R33" s="346"/>
      <c r="S33" s="337"/>
      <c r="T33" s="264"/>
      <c r="U33" s="264"/>
      <c r="V33" s="264"/>
    </row>
    <row r="34" spans="1:22" s="265" customFormat="1" ht="75" x14ac:dyDescent="0.25">
      <c r="A34" s="265">
        <v>3</v>
      </c>
      <c r="B34" s="327">
        <v>2</v>
      </c>
      <c r="C34" s="342" t="s">
        <v>426</v>
      </c>
      <c r="D34" s="325" t="s">
        <v>304</v>
      </c>
      <c r="E34" s="323" t="s">
        <v>211</v>
      </c>
      <c r="F34" s="337" t="s">
        <v>338</v>
      </c>
      <c r="G34" s="347">
        <v>8054249</v>
      </c>
      <c r="H34" s="341" t="s">
        <v>339</v>
      </c>
      <c r="I34" s="323" t="s">
        <v>340</v>
      </c>
      <c r="J34" s="323" t="s">
        <v>359</v>
      </c>
      <c r="K34" s="328" t="s">
        <v>427</v>
      </c>
      <c r="L34" s="329">
        <v>645</v>
      </c>
      <c r="M34" s="329">
        <v>645</v>
      </c>
      <c r="N34" s="329"/>
      <c r="O34" s="329"/>
      <c r="P34" s="329">
        <v>423</v>
      </c>
      <c r="Q34" s="346"/>
      <c r="R34" s="346"/>
      <c r="S34" s="337"/>
      <c r="T34" s="264"/>
      <c r="U34" s="264"/>
      <c r="V34" s="264"/>
    </row>
    <row r="35" spans="1:22" s="263" customFormat="1" ht="44.1" customHeight="1" x14ac:dyDescent="0.25">
      <c r="B35" s="327">
        <v>3</v>
      </c>
      <c r="C35" s="342" t="s">
        <v>428</v>
      </c>
      <c r="D35" s="325" t="s">
        <v>235</v>
      </c>
      <c r="E35" s="323" t="s">
        <v>211</v>
      </c>
      <c r="F35" s="337" t="s">
        <v>338</v>
      </c>
      <c r="G35" s="347">
        <v>8035455</v>
      </c>
      <c r="H35" s="341" t="s">
        <v>339</v>
      </c>
      <c r="I35" s="323" t="s">
        <v>340</v>
      </c>
      <c r="J35" s="323" t="s">
        <v>359</v>
      </c>
      <c r="K35" s="328" t="s">
        <v>429</v>
      </c>
      <c r="L35" s="345">
        <v>288</v>
      </c>
      <c r="M35" s="329">
        <v>288</v>
      </c>
      <c r="N35" s="329"/>
      <c r="O35" s="329"/>
      <c r="P35" s="329">
        <v>254</v>
      </c>
      <c r="Q35" s="346"/>
      <c r="R35" s="346"/>
      <c r="S35" s="337"/>
      <c r="T35" s="262"/>
      <c r="U35" s="262"/>
      <c r="V35" s="262">
        <v>1</v>
      </c>
    </row>
    <row r="36" spans="1:22" s="265" customFormat="1" ht="56.25" x14ac:dyDescent="0.25">
      <c r="A36" s="265">
        <v>4</v>
      </c>
      <c r="B36" s="327"/>
      <c r="C36" s="342" t="s">
        <v>430</v>
      </c>
      <c r="D36" s="325" t="s">
        <v>304</v>
      </c>
      <c r="E36" s="323" t="s">
        <v>211</v>
      </c>
      <c r="F36" s="337" t="s">
        <v>338</v>
      </c>
      <c r="G36" s="334"/>
      <c r="H36" s="341"/>
      <c r="I36" s="323" t="s">
        <v>340</v>
      </c>
      <c r="J36" s="323" t="s">
        <v>359</v>
      </c>
      <c r="K36" s="328"/>
      <c r="L36" s="345"/>
      <c r="M36" s="329"/>
      <c r="N36" s="329"/>
      <c r="O36" s="329"/>
      <c r="P36" s="329"/>
      <c r="Q36" s="346"/>
      <c r="R36" s="346"/>
      <c r="S36" s="337"/>
      <c r="T36" s="264"/>
      <c r="U36" s="264"/>
      <c r="V36" s="264"/>
    </row>
    <row r="37" spans="1:22" s="265" customFormat="1" ht="75" x14ac:dyDescent="0.25">
      <c r="A37" s="265">
        <v>5</v>
      </c>
      <c r="B37" s="327"/>
      <c r="C37" s="342" t="s">
        <v>431</v>
      </c>
      <c r="D37" s="325" t="s">
        <v>304</v>
      </c>
      <c r="E37" s="323" t="s">
        <v>211</v>
      </c>
      <c r="F37" s="337" t="s">
        <v>338</v>
      </c>
      <c r="G37" s="334"/>
      <c r="H37" s="341" t="s">
        <v>339</v>
      </c>
      <c r="I37" s="323" t="s">
        <v>340</v>
      </c>
      <c r="J37" s="323" t="s">
        <v>359</v>
      </c>
      <c r="K37" s="328" t="s">
        <v>432</v>
      </c>
      <c r="L37" s="345">
        <v>403</v>
      </c>
      <c r="M37" s="345">
        <v>403</v>
      </c>
      <c r="N37" s="329"/>
      <c r="O37" s="329"/>
      <c r="P37" s="329"/>
      <c r="Q37" s="346"/>
      <c r="R37" s="346"/>
      <c r="S37" s="337"/>
      <c r="T37" s="264"/>
      <c r="U37" s="264"/>
      <c r="V37" s="264"/>
    </row>
    <row r="38" spans="1:22" s="265" customFormat="1" ht="75" x14ac:dyDescent="0.25">
      <c r="A38" s="265">
        <v>6</v>
      </c>
      <c r="B38" s="327">
        <v>4</v>
      </c>
      <c r="C38" s="342" t="s">
        <v>433</v>
      </c>
      <c r="D38" s="325" t="s">
        <v>304</v>
      </c>
      <c r="E38" s="323" t="s">
        <v>211</v>
      </c>
      <c r="F38" s="337" t="s">
        <v>338</v>
      </c>
      <c r="G38" s="334">
        <v>8068376</v>
      </c>
      <c r="H38" s="341" t="s">
        <v>339</v>
      </c>
      <c r="I38" s="323" t="s">
        <v>340</v>
      </c>
      <c r="J38" s="323" t="s">
        <v>359</v>
      </c>
      <c r="K38" s="328" t="s">
        <v>434</v>
      </c>
      <c r="L38" s="345">
        <v>521</v>
      </c>
      <c r="M38" s="345">
        <v>521</v>
      </c>
      <c r="N38" s="329"/>
      <c r="O38" s="329"/>
      <c r="P38" s="329">
        <v>500</v>
      </c>
      <c r="Q38" s="346"/>
      <c r="R38" s="346"/>
      <c r="S38" s="337"/>
      <c r="T38" s="264"/>
      <c r="U38" s="264"/>
      <c r="V38" s="264"/>
    </row>
    <row r="39" spans="1:22" s="265" customFormat="1" ht="56.25" x14ac:dyDescent="0.25">
      <c r="A39" s="265">
        <v>7</v>
      </c>
      <c r="B39" s="327"/>
      <c r="C39" s="342" t="s">
        <v>435</v>
      </c>
      <c r="D39" s="325" t="s">
        <v>213</v>
      </c>
      <c r="E39" s="323" t="s">
        <v>211</v>
      </c>
      <c r="F39" s="337" t="s">
        <v>338</v>
      </c>
      <c r="G39" s="334"/>
      <c r="H39" s="341"/>
      <c r="I39" s="323" t="s">
        <v>340</v>
      </c>
      <c r="J39" s="323" t="s">
        <v>359</v>
      </c>
      <c r="K39" s="328"/>
      <c r="L39" s="348"/>
      <c r="M39" s="329"/>
      <c r="N39" s="329"/>
      <c r="O39" s="329"/>
      <c r="P39" s="329"/>
      <c r="Q39" s="346"/>
      <c r="R39" s="346"/>
      <c r="S39" s="337"/>
      <c r="T39" s="264"/>
      <c r="U39" s="264"/>
      <c r="V39" s="264"/>
    </row>
    <row r="40" spans="1:22" s="265" customFormat="1" ht="18.75" x14ac:dyDescent="0.25">
      <c r="A40" s="265">
        <v>8</v>
      </c>
      <c r="B40" s="327"/>
      <c r="C40" s="328"/>
      <c r="D40" s="325"/>
      <c r="E40" s="323"/>
      <c r="F40" s="323"/>
      <c r="G40" s="334"/>
      <c r="H40" s="341"/>
      <c r="I40" s="323"/>
      <c r="J40" s="323"/>
      <c r="K40" s="328"/>
      <c r="L40" s="329"/>
      <c r="M40" s="329"/>
      <c r="N40" s="329"/>
      <c r="O40" s="329"/>
      <c r="P40" s="340"/>
      <c r="Q40" s="346"/>
      <c r="R40" s="346"/>
      <c r="S40" s="337"/>
      <c r="T40" s="264"/>
      <c r="U40" s="264"/>
      <c r="V40" s="264"/>
    </row>
    <row r="41" spans="1:22" s="265" customFormat="1" ht="18.75" x14ac:dyDescent="0.25">
      <c r="A41" s="265">
        <v>9</v>
      </c>
      <c r="B41" s="359" t="s">
        <v>19</v>
      </c>
      <c r="C41" s="388" t="s">
        <v>233</v>
      </c>
      <c r="D41" s="363"/>
      <c r="E41" s="360"/>
      <c r="F41" s="360"/>
      <c r="G41" s="360"/>
      <c r="H41" s="389"/>
      <c r="I41" s="390"/>
      <c r="J41" s="360"/>
      <c r="K41" s="361"/>
      <c r="L41" s="362">
        <f>SUM(L42:L43)</f>
        <v>0</v>
      </c>
      <c r="M41" s="362">
        <f>SUM(M42:M43)</f>
        <v>0</v>
      </c>
      <c r="N41" s="362">
        <v>0</v>
      </c>
      <c r="O41" s="362">
        <v>0</v>
      </c>
      <c r="P41" s="362">
        <f>SUM(P42:P43)</f>
        <v>0</v>
      </c>
      <c r="Q41" s="362">
        <f>SUM(Q42:Q43)</f>
        <v>0</v>
      </c>
      <c r="R41" s="362">
        <f>SUM(R42:R43)</f>
        <v>0</v>
      </c>
      <c r="S41" s="363"/>
      <c r="T41" s="264"/>
      <c r="U41" s="264"/>
      <c r="V41" s="264"/>
    </row>
    <row r="42" spans="1:22" s="265" customFormat="1" ht="18.75" x14ac:dyDescent="0.25">
      <c r="A42" s="265">
        <v>10</v>
      </c>
      <c r="B42" s="327"/>
      <c r="C42" s="349" t="s">
        <v>436</v>
      </c>
      <c r="D42" s="325"/>
      <c r="E42" s="323"/>
      <c r="F42" s="323"/>
      <c r="G42" s="326"/>
      <c r="H42" s="350"/>
      <c r="I42" s="323"/>
      <c r="J42" s="323"/>
      <c r="K42" s="351"/>
      <c r="L42" s="352"/>
      <c r="M42" s="352"/>
      <c r="N42" s="340"/>
      <c r="O42" s="329"/>
      <c r="P42" s="332">
        <v>0</v>
      </c>
      <c r="Q42" s="346"/>
      <c r="R42" s="346"/>
      <c r="S42" s="337"/>
      <c r="T42" s="264"/>
      <c r="U42" s="264"/>
      <c r="V42" s="264"/>
    </row>
    <row r="43" spans="1:22" s="265" customFormat="1" ht="18.75" x14ac:dyDescent="0.25">
      <c r="A43" s="265">
        <v>11</v>
      </c>
      <c r="B43" s="327"/>
      <c r="C43" s="324"/>
      <c r="D43" s="323"/>
      <c r="E43" s="323"/>
      <c r="F43" s="323"/>
      <c r="G43" s="323"/>
      <c r="H43" s="350"/>
      <c r="I43" s="327"/>
      <c r="J43" s="323"/>
      <c r="K43" s="351"/>
      <c r="L43" s="340"/>
      <c r="M43" s="340"/>
      <c r="N43" s="340"/>
      <c r="O43" s="329"/>
      <c r="P43" s="340"/>
      <c r="Q43" s="346"/>
      <c r="R43" s="346"/>
      <c r="S43" s="337"/>
      <c r="T43" s="264"/>
      <c r="U43" s="264"/>
      <c r="V43" s="264"/>
    </row>
    <row r="44" spans="1:22" s="265" customFormat="1" ht="37.5" x14ac:dyDescent="0.25">
      <c r="A44" s="265">
        <v>12</v>
      </c>
      <c r="B44" s="359" t="s">
        <v>39</v>
      </c>
      <c r="C44" s="388" t="s">
        <v>342</v>
      </c>
      <c r="D44" s="363"/>
      <c r="E44" s="360"/>
      <c r="F44" s="360"/>
      <c r="G44" s="391"/>
      <c r="H44" s="389"/>
      <c r="I44" s="392"/>
      <c r="J44" s="360"/>
      <c r="K44" s="361"/>
      <c r="L44" s="362">
        <f t="shared" ref="L44:R44" si="20">SUM(L45:L45)</f>
        <v>0</v>
      </c>
      <c r="M44" s="362">
        <f t="shared" si="20"/>
        <v>0</v>
      </c>
      <c r="N44" s="362">
        <f t="shared" si="20"/>
        <v>0</v>
      </c>
      <c r="O44" s="362">
        <f t="shared" si="20"/>
        <v>0</v>
      </c>
      <c r="P44" s="362">
        <f t="shared" si="20"/>
        <v>0</v>
      </c>
      <c r="Q44" s="362">
        <f t="shared" si="20"/>
        <v>0</v>
      </c>
      <c r="R44" s="362">
        <f t="shared" si="20"/>
        <v>0</v>
      </c>
      <c r="S44" s="363"/>
      <c r="T44" s="264"/>
      <c r="U44" s="264"/>
      <c r="V44" s="264"/>
    </row>
    <row r="45" spans="1:22" s="265" customFormat="1" ht="18.75" x14ac:dyDescent="0.25">
      <c r="A45" s="265">
        <v>13</v>
      </c>
      <c r="B45" s="327"/>
      <c r="C45" s="349" t="s">
        <v>436</v>
      </c>
      <c r="D45" s="325"/>
      <c r="E45" s="323"/>
      <c r="F45" s="323"/>
      <c r="G45" s="326"/>
      <c r="H45" s="350"/>
      <c r="I45" s="323"/>
      <c r="J45" s="323"/>
      <c r="K45" s="351"/>
      <c r="L45" s="352"/>
      <c r="M45" s="352"/>
      <c r="N45" s="340"/>
      <c r="O45" s="329"/>
      <c r="P45" s="340"/>
      <c r="Q45" s="346"/>
      <c r="R45" s="346"/>
      <c r="S45" s="337"/>
      <c r="T45" s="264"/>
      <c r="U45" s="264"/>
      <c r="V45" s="264"/>
    </row>
    <row r="46" spans="1:22" s="265" customFormat="1" ht="93.75" x14ac:dyDescent="0.25">
      <c r="B46" s="410" t="s">
        <v>41</v>
      </c>
      <c r="C46" s="411" t="s">
        <v>344</v>
      </c>
      <c r="D46" s="412"/>
      <c r="E46" s="413"/>
      <c r="F46" s="413"/>
      <c r="G46" s="413"/>
      <c r="H46" s="414"/>
      <c r="I46" s="415"/>
      <c r="J46" s="413"/>
      <c r="K46" s="411"/>
      <c r="L46" s="416">
        <f>SUM(L47:L50)</f>
        <v>85521.483000000007</v>
      </c>
      <c r="M46" s="416">
        <f t="shared" ref="M46:R46" si="21">SUM(M47:M50)</f>
        <v>85521.483000000007</v>
      </c>
      <c r="N46" s="416">
        <f t="shared" si="21"/>
        <v>0</v>
      </c>
      <c r="O46" s="416">
        <f t="shared" si="21"/>
        <v>0</v>
      </c>
      <c r="P46" s="416">
        <f t="shared" si="21"/>
        <v>2800</v>
      </c>
      <c r="Q46" s="416">
        <f t="shared" si="21"/>
        <v>0</v>
      </c>
      <c r="R46" s="416">
        <f t="shared" si="21"/>
        <v>0</v>
      </c>
      <c r="S46" s="412"/>
      <c r="T46" s="264"/>
      <c r="U46" s="264"/>
      <c r="V46" s="264"/>
    </row>
    <row r="47" spans="1:22" s="263" customFormat="1" ht="59.45" customHeight="1" x14ac:dyDescent="0.25">
      <c r="B47" s="327"/>
      <c r="C47" s="324" t="s">
        <v>437</v>
      </c>
      <c r="D47" s="325" t="s">
        <v>213</v>
      </c>
      <c r="E47" s="323" t="s">
        <v>211</v>
      </c>
      <c r="F47" s="323" t="s">
        <v>221</v>
      </c>
      <c r="G47" s="323">
        <v>7879286</v>
      </c>
      <c r="H47" s="350" t="s">
        <v>212</v>
      </c>
      <c r="I47" s="323" t="s">
        <v>438</v>
      </c>
      <c r="J47" s="323" t="s">
        <v>299</v>
      </c>
      <c r="K47" s="353" t="s">
        <v>439</v>
      </c>
      <c r="L47" s="330">
        <f>M47</f>
        <v>15601</v>
      </c>
      <c r="M47" s="330">
        <v>15601</v>
      </c>
      <c r="N47" s="340"/>
      <c r="O47" s="346"/>
      <c r="P47" s="329">
        <v>285</v>
      </c>
      <c r="Q47" s="346"/>
      <c r="R47" s="346"/>
      <c r="S47" s="346"/>
      <c r="T47" s="262"/>
      <c r="U47" s="262"/>
      <c r="V47" s="262"/>
    </row>
    <row r="48" spans="1:22" s="265" customFormat="1" ht="72" hidden="1" x14ac:dyDescent="0.35">
      <c r="B48" s="327"/>
      <c r="C48" s="324" t="s">
        <v>440</v>
      </c>
      <c r="D48" s="325" t="s">
        <v>214</v>
      </c>
      <c r="E48" s="323" t="s">
        <v>211</v>
      </c>
      <c r="F48" s="323" t="s">
        <v>221</v>
      </c>
      <c r="G48" s="323">
        <v>7941109</v>
      </c>
      <c r="H48" s="350" t="s">
        <v>212</v>
      </c>
      <c r="I48" s="323" t="s">
        <v>441</v>
      </c>
      <c r="J48" s="323" t="s">
        <v>299</v>
      </c>
      <c r="K48" s="353" t="s">
        <v>442</v>
      </c>
      <c r="L48" s="330">
        <f>M48</f>
        <v>18590.483</v>
      </c>
      <c r="M48" s="330">
        <v>18590.483</v>
      </c>
      <c r="N48" s="340"/>
      <c r="O48" s="346"/>
      <c r="P48" s="329">
        <v>469</v>
      </c>
      <c r="Q48" s="346"/>
      <c r="R48" s="346"/>
      <c r="S48" s="346"/>
      <c r="T48" s="264"/>
      <c r="U48" s="264"/>
      <c r="V48" s="264"/>
    </row>
    <row r="49" spans="1:23" s="263" customFormat="1" ht="75" x14ac:dyDescent="0.25">
      <c r="B49" s="327"/>
      <c r="C49" s="324" t="s">
        <v>443</v>
      </c>
      <c r="D49" s="325" t="s">
        <v>218</v>
      </c>
      <c r="E49" s="323" t="s">
        <v>211</v>
      </c>
      <c r="F49" s="323" t="s">
        <v>221</v>
      </c>
      <c r="G49" s="323">
        <v>7879290</v>
      </c>
      <c r="H49" s="350" t="s">
        <v>212</v>
      </c>
      <c r="I49" s="323" t="s">
        <v>444</v>
      </c>
      <c r="J49" s="323" t="s">
        <v>299</v>
      </c>
      <c r="K49" s="353" t="s">
        <v>445</v>
      </c>
      <c r="L49" s="330">
        <f>M49</f>
        <v>20600</v>
      </c>
      <c r="M49" s="330">
        <v>20600</v>
      </c>
      <c r="N49" s="340"/>
      <c r="O49" s="346"/>
      <c r="P49" s="329">
        <v>312</v>
      </c>
      <c r="Q49" s="346"/>
      <c r="R49" s="346"/>
      <c r="S49" s="346"/>
      <c r="T49" s="262"/>
      <c r="U49" s="262"/>
      <c r="V49" s="262"/>
    </row>
    <row r="50" spans="1:23" s="265" customFormat="1" ht="72" hidden="1" x14ac:dyDescent="0.35">
      <c r="B50" s="327"/>
      <c r="C50" s="324" t="s">
        <v>446</v>
      </c>
      <c r="D50" s="325" t="s">
        <v>218</v>
      </c>
      <c r="E50" s="323" t="s">
        <v>211</v>
      </c>
      <c r="F50" s="323" t="s">
        <v>221</v>
      </c>
      <c r="G50" s="323">
        <v>7879289</v>
      </c>
      <c r="H50" s="350" t="s">
        <v>298</v>
      </c>
      <c r="I50" s="323" t="s">
        <v>447</v>
      </c>
      <c r="J50" s="323" t="s">
        <v>299</v>
      </c>
      <c r="K50" s="353" t="s">
        <v>448</v>
      </c>
      <c r="L50" s="330">
        <f>M50</f>
        <v>30730</v>
      </c>
      <c r="M50" s="330">
        <v>30730</v>
      </c>
      <c r="N50" s="340"/>
      <c r="O50" s="346"/>
      <c r="P50" s="329">
        <v>1734</v>
      </c>
      <c r="Q50" s="346"/>
      <c r="R50" s="346"/>
      <c r="S50" s="346"/>
      <c r="T50" s="264"/>
      <c r="U50" s="264"/>
      <c r="V50" s="264"/>
    </row>
    <row r="51" spans="1:23" s="263" customFormat="1" ht="24" customHeight="1" x14ac:dyDescent="0.25">
      <c r="B51" s="359" t="s">
        <v>314</v>
      </c>
      <c r="C51" s="361" t="s">
        <v>449</v>
      </c>
      <c r="D51" s="363"/>
      <c r="E51" s="360"/>
      <c r="F51" s="360"/>
      <c r="G51" s="360"/>
      <c r="H51" s="389"/>
      <c r="I51" s="390"/>
      <c r="J51" s="360"/>
      <c r="K51" s="361"/>
      <c r="L51" s="362">
        <f>SUM(L52:L54)</f>
        <v>0</v>
      </c>
      <c r="M51" s="362">
        <f t="shared" ref="M51:R51" si="22">SUM(M52:M54)</f>
        <v>0</v>
      </c>
      <c r="N51" s="362">
        <f t="shared" si="22"/>
        <v>0</v>
      </c>
      <c r="O51" s="362">
        <f t="shared" si="22"/>
        <v>0</v>
      </c>
      <c r="P51" s="362">
        <f t="shared" si="22"/>
        <v>17929</v>
      </c>
      <c r="Q51" s="362">
        <f t="shared" si="22"/>
        <v>0</v>
      </c>
      <c r="R51" s="362">
        <f t="shared" si="22"/>
        <v>0</v>
      </c>
      <c r="S51" s="363"/>
      <c r="T51" s="262"/>
      <c r="U51" s="262"/>
      <c r="V51" s="262"/>
    </row>
    <row r="52" spans="1:23" s="263" customFormat="1" ht="51.6" customHeight="1" x14ac:dyDescent="0.25">
      <c r="B52" s="327"/>
      <c r="C52" s="324" t="s">
        <v>450</v>
      </c>
      <c r="D52" s="325" t="s">
        <v>304</v>
      </c>
      <c r="E52" s="323" t="s">
        <v>211</v>
      </c>
      <c r="F52" s="323" t="s">
        <v>451</v>
      </c>
      <c r="G52" s="334"/>
      <c r="H52" s="341"/>
      <c r="I52" s="323"/>
      <c r="J52" s="323"/>
      <c r="K52" s="328"/>
      <c r="L52" s="329"/>
      <c r="M52" s="329"/>
      <c r="N52" s="340"/>
      <c r="O52" s="346"/>
      <c r="P52" s="329">
        <v>8000</v>
      </c>
      <c r="Q52" s="346"/>
      <c r="R52" s="346"/>
      <c r="S52" s="337"/>
      <c r="T52" s="262"/>
      <c r="U52" s="262"/>
      <c r="V52" s="262"/>
    </row>
    <row r="53" spans="1:23" s="265" customFormat="1" ht="92.1" customHeight="1" x14ac:dyDescent="0.25">
      <c r="B53" s="327"/>
      <c r="C53" s="343" t="s">
        <v>363</v>
      </c>
      <c r="D53" s="325" t="s">
        <v>304</v>
      </c>
      <c r="E53" s="323" t="s">
        <v>211</v>
      </c>
      <c r="F53" s="323" t="s">
        <v>451</v>
      </c>
      <c r="G53" s="323"/>
      <c r="H53" s="341"/>
      <c r="I53" s="326"/>
      <c r="J53" s="323"/>
      <c r="K53" s="328"/>
      <c r="L53" s="340"/>
      <c r="M53" s="340"/>
      <c r="N53" s="340"/>
      <c r="O53" s="346"/>
      <c r="P53" s="329">
        <v>7902</v>
      </c>
      <c r="Q53" s="346"/>
      <c r="R53" s="346"/>
      <c r="S53" s="337"/>
      <c r="T53" s="262"/>
      <c r="U53" s="262"/>
      <c r="V53" s="262"/>
      <c r="W53" s="266"/>
    </row>
    <row r="54" spans="1:23" s="265" customFormat="1" ht="56.25" x14ac:dyDescent="0.25">
      <c r="A54" s="265">
        <v>14</v>
      </c>
      <c r="B54" s="327"/>
      <c r="C54" s="343" t="s">
        <v>452</v>
      </c>
      <c r="D54" s="325" t="s">
        <v>453</v>
      </c>
      <c r="E54" s="323" t="s">
        <v>211</v>
      </c>
      <c r="F54" s="323" t="s">
        <v>451</v>
      </c>
      <c r="G54" s="334"/>
      <c r="H54" s="350"/>
      <c r="I54" s="323"/>
      <c r="J54" s="323"/>
      <c r="K54" s="328"/>
      <c r="L54" s="340"/>
      <c r="M54" s="340"/>
      <c r="N54" s="340"/>
      <c r="O54" s="346"/>
      <c r="P54" s="329">
        <v>2027</v>
      </c>
      <c r="Q54" s="346"/>
      <c r="R54" s="346"/>
      <c r="S54" s="337"/>
      <c r="T54" s="264"/>
      <c r="U54" s="264"/>
      <c r="V54" s="264">
        <v>1</v>
      </c>
      <c r="W54" s="266"/>
    </row>
    <row r="55" spans="1:23" s="263" customFormat="1" ht="24" customHeight="1" x14ac:dyDescent="0.25">
      <c r="B55" s="359" t="s">
        <v>41</v>
      </c>
      <c r="C55" s="361" t="s">
        <v>345</v>
      </c>
      <c r="D55" s="360"/>
      <c r="E55" s="360"/>
      <c r="F55" s="360"/>
      <c r="G55" s="360"/>
      <c r="H55" s="360"/>
      <c r="I55" s="360"/>
      <c r="J55" s="360"/>
      <c r="K55" s="361"/>
      <c r="L55" s="362">
        <f>L56+L59+L64</f>
        <v>148729</v>
      </c>
      <c r="M55" s="362">
        <f t="shared" ref="M55:R55" si="23">M56+M59+M64</f>
        <v>148729</v>
      </c>
      <c r="N55" s="362">
        <f t="shared" si="23"/>
        <v>75884</v>
      </c>
      <c r="O55" s="362">
        <f t="shared" si="23"/>
        <v>43424.294999999998</v>
      </c>
      <c r="P55" s="362">
        <f t="shared" si="23"/>
        <v>31900</v>
      </c>
      <c r="Q55" s="362">
        <f t="shared" si="23"/>
        <v>0</v>
      </c>
      <c r="R55" s="362">
        <f t="shared" si="23"/>
        <v>0</v>
      </c>
      <c r="S55" s="363"/>
      <c r="T55" s="262"/>
      <c r="U55" s="262"/>
      <c r="V55" s="262"/>
    </row>
    <row r="56" spans="1:23" s="265" customFormat="1" ht="30" customHeight="1" x14ac:dyDescent="0.25">
      <c r="B56" s="338">
        <v>1</v>
      </c>
      <c r="C56" s="322" t="s">
        <v>346</v>
      </c>
      <c r="D56" s="321"/>
      <c r="E56" s="321"/>
      <c r="F56" s="321"/>
      <c r="G56" s="321"/>
      <c r="H56" s="321"/>
      <c r="I56" s="321"/>
      <c r="J56" s="321"/>
      <c r="K56" s="322"/>
      <c r="L56" s="332">
        <f>L57</f>
        <v>48963</v>
      </c>
      <c r="M56" s="332">
        <f t="shared" ref="M56:R56" si="24">M57</f>
        <v>48963</v>
      </c>
      <c r="N56" s="332">
        <f t="shared" si="24"/>
        <v>6000</v>
      </c>
      <c r="O56" s="332">
        <f t="shared" si="24"/>
        <v>4450</v>
      </c>
      <c r="P56" s="332">
        <f t="shared" si="24"/>
        <v>1500</v>
      </c>
      <c r="Q56" s="332">
        <f t="shared" si="24"/>
        <v>0</v>
      </c>
      <c r="R56" s="332">
        <f t="shared" si="24"/>
        <v>0</v>
      </c>
      <c r="S56" s="333"/>
      <c r="T56" s="262"/>
      <c r="U56" s="262"/>
      <c r="V56" s="262"/>
      <c r="W56" s="266"/>
    </row>
    <row r="57" spans="1:23" s="265" customFormat="1" ht="37.5" x14ac:dyDescent="0.25">
      <c r="A57" s="265">
        <v>15</v>
      </c>
      <c r="B57" s="321"/>
      <c r="C57" s="331" t="s">
        <v>385</v>
      </c>
      <c r="D57" s="321"/>
      <c r="E57" s="321"/>
      <c r="F57" s="321"/>
      <c r="G57" s="321"/>
      <c r="H57" s="321"/>
      <c r="I57" s="321"/>
      <c r="J57" s="321"/>
      <c r="K57" s="322"/>
      <c r="L57" s="332">
        <f>SUM(L58:L58)</f>
        <v>48963</v>
      </c>
      <c r="M57" s="332">
        <f t="shared" ref="M57:R57" si="25">SUM(M58:M58)</f>
        <v>48963</v>
      </c>
      <c r="N57" s="332">
        <f t="shared" si="25"/>
        <v>6000</v>
      </c>
      <c r="O57" s="332">
        <f t="shared" si="25"/>
        <v>4450</v>
      </c>
      <c r="P57" s="332">
        <f t="shared" si="25"/>
        <v>1500</v>
      </c>
      <c r="Q57" s="332">
        <f t="shared" si="25"/>
        <v>0</v>
      </c>
      <c r="R57" s="332">
        <f t="shared" si="25"/>
        <v>0</v>
      </c>
      <c r="S57" s="333"/>
      <c r="T57" s="264"/>
      <c r="U57" s="264"/>
      <c r="V57" s="264">
        <v>1</v>
      </c>
      <c r="W57" s="266"/>
    </row>
    <row r="58" spans="1:23" s="265" customFormat="1" ht="75" x14ac:dyDescent="0.25">
      <c r="A58" s="265">
        <v>16</v>
      </c>
      <c r="B58" s="323"/>
      <c r="C58" s="324" t="s">
        <v>360</v>
      </c>
      <c r="D58" s="325" t="s">
        <v>309</v>
      </c>
      <c r="E58" s="323" t="s">
        <v>211</v>
      </c>
      <c r="F58" s="323" t="s">
        <v>221</v>
      </c>
      <c r="G58" s="354" t="s">
        <v>310</v>
      </c>
      <c r="H58" s="350" t="s">
        <v>219</v>
      </c>
      <c r="I58" s="323" t="s">
        <v>216</v>
      </c>
      <c r="J58" s="323" t="s">
        <v>299</v>
      </c>
      <c r="K58" s="328" t="s">
        <v>361</v>
      </c>
      <c r="L58" s="329">
        <v>48963</v>
      </c>
      <c r="M58" s="329">
        <v>48963</v>
      </c>
      <c r="N58" s="329">
        <v>6000</v>
      </c>
      <c r="O58" s="329">
        <f>3900+550</f>
        <v>4450</v>
      </c>
      <c r="P58" s="329">
        <v>1500</v>
      </c>
      <c r="Q58" s="329"/>
      <c r="R58" s="329"/>
      <c r="S58" s="337"/>
      <c r="T58" s="264"/>
      <c r="U58" s="264"/>
      <c r="V58" s="264">
        <v>1</v>
      </c>
      <c r="W58" s="266"/>
    </row>
    <row r="59" spans="1:23" s="263" customFormat="1" ht="24" customHeight="1" x14ac:dyDescent="0.25">
      <c r="B59" s="338">
        <v>2</v>
      </c>
      <c r="C59" s="322" t="s">
        <v>362</v>
      </c>
      <c r="D59" s="321"/>
      <c r="E59" s="321"/>
      <c r="F59" s="321"/>
      <c r="G59" s="321"/>
      <c r="H59" s="321"/>
      <c r="I59" s="321"/>
      <c r="J59" s="321"/>
      <c r="K59" s="322"/>
      <c r="L59" s="332">
        <f>L60+L62</f>
        <v>42908</v>
      </c>
      <c r="M59" s="332">
        <f t="shared" ref="M59:R59" si="26">M60+M62</f>
        <v>42908</v>
      </c>
      <c r="N59" s="332">
        <f t="shared" si="26"/>
        <v>27784</v>
      </c>
      <c r="O59" s="332">
        <f t="shared" si="26"/>
        <v>10912.294999999998</v>
      </c>
      <c r="P59" s="332">
        <f t="shared" si="26"/>
        <v>16400</v>
      </c>
      <c r="Q59" s="332">
        <f t="shared" si="26"/>
        <v>0</v>
      </c>
      <c r="R59" s="332">
        <f t="shared" si="26"/>
        <v>0</v>
      </c>
      <c r="S59" s="333"/>
      <c r="T59" s="262"/>
      <c r="U59" s="262"/>
      <c r="V59" s="262"/>
    </row>
    <row r="60" spans="1:23" s="265" customFormat="1" ht="42.6" customHeight="1" x14ac:dyDescent="0.25">
      <c r="B60" s="321" t="s">
        <v>347</v>
      </c>
      <c r="C60" s="331" t="s">
        <v>385</v>
      </c>
      <c r="D60" s="321"/>
      <c r="E60" s="321"/>
      <c r="F60" s="321"/>
      <c r="G60" s="321"/>
      <c r="H60" s="321"/>
      <c r="I60" s="321"/>
      <c r="J60" s="321"/>
      <c r="K60" s="322"/>
      <c r="L60" s="332">
        <f>SUM(L61:L61)</f>
        <v>35179</v>
      </c>
      <c r="M60" s="332">
        <f t="shared" ref="M60:R60" si="27">SUM(M61:M61)</f>
        <v>35179</v>
      </c>
      <c r="N60" s="332">
        <f t="shared" si="27"/>
        <v>20000</v>
      </c>
      <c r="O60" s="332">
        <f t="shared" si="27"/>
        <v>10912.294999999998</v>
      </c>
      <c r="P60" s="332">
        <f t="shared" si="27"/>
        <v>9000</v>
      </c>
      <c r="Q60" s="332">
        <f t="shared" si="27"/>
        <v>0</v>
      </c>
      <c r="R60" s="332">
        <f t="shared" si="27"/>
        <v>0</v>
      </c>
      <c r="S60" s="333"/>
      <c r="T60" s="262"/>
      <c r="U60" s="262"/>
      <c r="V60" s="262"/>
      <c r="W60" s="266"/>
    </row>
    <row r="61" spans="1:23" s="265" customFormat="1" ht="112.5" x14ac:dyDescent="0.25">
      <c r="A61" s="265">
        <v>17</v>
      </c>
      <c r="B61" s="323"/>
      <c r="C61" s="355" t="s">
        <v>300</v>
      </c>
      <c r="D61" s="323" t="s">
        <v>301</v>
      </c>
      <c r="E61" s="323" t="s">
        <v>211</v>
      </c>
      <c r="F61" s="323" t="s">
        <v>221</v>
      </c>
      <c r="G61" s="334">
        <v>7921642</v>
      </c>
      <c r="H61" s="335">
        <v>292</v>
      </c>
      <c r="I61" s="336" t="s">
        <v>386</v>
      </c>
      <c r="J61" s="323" t="s">
        <v>299</v>
      </c>
      <c r="K61" s="328" t="s">
        <v>302</v>
      </c>
      <c r="L61" s="329">
        <v>35179</v>
      </c>
      <c r="M61" s="329">
        <v>35179</v>
      </c>
      <c r="N61" s="329">
        <v>20000</v>
      </c>
      <c r="O61" s="356">
        <v>10912.294999999998</v>
      </c>
      <c r="P61" s="329">
        <v>9000</v>
      </c>
      <c r="Q61" s="329"/>
      <c r="R61" s="329"/>
      <c r="S61" s="337"/>
      <c r="T61" s="264"/>
      <c r="U61" s="264"/>
      <c r="V61" s="264">
        <v>1</v>
      </c>
      <c r="W61" s="266"/>
    </row>
    <row r="62" spans="1:23" s="263" customFormat="1" ht="36.6" customHeight="1" x14ac:dyDescent="0.25">
      <c r="B62" s="321" t="s">
        <v>399</v>
      </c>
      <c r="C62" s="331" t="s">
        <v>400</v>
      </c>
      <c r="D62" s="321"/>
      <c r="E62" s="321"/>
      <c r="F62" s="321"/>
      <c r="G62" s="321"/>
      <c r="H62" s="321"/>
      <c r="I62" s="321"/>
      <c r="J62" s="321"/>
      <c r="K62" s="322"/>
      <c r="L62" s="332">
        <f>SUM(L63:L63)</f>
        <v>7729</v>
      </c>
      <c r="M62" s="332">
        <f t="shared" ref="M62:R62" si="28">SUM(M63:M63)</f>
        <v>7729</v>
      </c>
      <c r="N62" s="332">
        <f t="shared" si="28"/>
        <v>7784</v>
      </c>
      <c r="O62" s="332">
        <f t="shared" si="28"/>
        <v>0</v>
      </c>
      <c r="P62" s="332">
        <f t="shared" si="28"/>
        <v>7400</v>
      </c>
      <c r="Q62" s="332">
        <f t="shared" si="28"/>
        <v>0</v>
      </c>
      <c r="R62" s="332">
        <f t="shared" si="28"/>
        <v>0</v>
      </c>
      <c r="S62" s="333"/>
      <c r="T62" s="262"/>
      <c r="U62" s="262"/>
      <c r="V62" s="262"/>
    </row>
    <row r="63" spans="1:23" s="265" customFormat="1" ht="66.95" customHeight="1" x14ac:dyDescent="0.25">
      <c r="B63" s="323"/>
      <c r="C63" s="343" t="s">
        <v>455</v>
      </c>
      <c r="D63" s="337" t="s">
        <v>217</v>
      </c>
      <c r="E63" s="323" t="s">
        <v>211</v>
      </c>
      <c r="F63" s="323" t="s">
        <v>221</v>
      </c>
      <c r="G63" s="334">
        <v>8051752</v>
      </c>
      <c r="H63" s="335">
        <v>292</v>
      </c>
      <c r="I63" s="336" t="s">
        <v>220</v>
      </c>
      <c r="J63" s="323" t="s">
        <v>359</v>
      </c>
      <c r="K63" s="357" t="s">
        <v>456</v>
      </c>
      <c r="L63" s="329">
        <v>7729</v>
      </c>
      <c r="M63" s="329">
        <v>7729</v>
      </c>
      <c r="N63" s="329">
        <v>7784</v>
      </c>
      <c r="O63" s="329"/>
      <c r="P63" s="329">
        <v>7400</v>
      </c>
      <c r="Q63" s="329"/>
      <c r="R63" s="329"/>
      <c r="S63" s="337"/>
      <c r="T63" s="262"/>
      <c r="U63" s="262"/>
      <c r="V63" s="262"/>
      <c r="W63" s="266"/>
    </row>
    <row r="64" spans="1:23" s="265" customFormat="1" ht="26.45" customHeight="1" x14ac:dyDescent="0.25">
      <c r="A64" s="265">
        <v>18</v>
      </c>
      <c r="B64" s="338">
        <v>3</v>
      </c>
      <c r="C64" s="322" t="s">
        <v>355</v>
      </c>
      <c r="D64" s="321"/>
      <c r="E64" s="321"/>
      <c r="F64" s="321"/>
      <c r="G64" s="321"/>
      <c r="H64" s="321"/>
      <c r="I64" s="321"/>
      <c r="J64" s="321"/>
      <c r="K64" s="322"/>
      <c r="L64" s="332">
        <f>L65</f>
        <v>56858</v>
      </c>
      <c r="M64" s="332">
        <f t="shared" ref="M64:R64" si="29">M65</f>
        <v>56858</v>
      </c>
      <c r="N64" s="332">
        <f t="shared" si="29"/>
        <v>42100</v>
      </c>
      <c r="O64" s="332">
        <f t="shared" si="29"/>
        <v>28062</v>
      </c>
      <c r="P64" s="332">
        <f t="shared" si="29"/>
        <v>14000</v>
      </c>
      <c r="Q64" s="332">
        <f t="shared" si="29"/>
        <v>0</v>
      </c>
      <c r="R64" s="332">
        <f t="shared" si="29"/>
        <v>0</v>
      </c>
      <c r="S64" s="333"/>
      <c r="T64" s="264"/>
      <c r="U64" s="264"/>
      <c r="V64" s="264">
        <v>1</v>
      </c>
      <c r="W64" s="266"/>
    </row>
    <row r="65" spans="2:19" ht="37.5" x14ac:dyDescent="0.25">
      <c r="B65" s="321" t="s">
        <v>347</v>
      </c>
      <c r="C65" s="331" t="s">
        <v>385</v>
      </c>
      <c r="D65" s="321"/>
      <c r="E65" s="321"/>
      <c r="F65" s="321"/>
      <c r="G65" s="321"/>
      <c r="H65" s="321"/>
      <c r="I65" s="321"/>
      <c r="J65" s="321"/>
      <c r="K65" s="322"/>
      <c r="L65" s="332">
        <f>SUM(L66:L66)</f>
        <v>56858</v>
      </c>
      <c r="M65" s="332">
        <f t="shared" ref="M65:R65" si="30">SUM(M66:M66)</f>
        <v>56858</v>
      </c>
      <c r="N65" s="332">
        <f t="shared" si="30"/>
        <v>42100</v>
      </c>
      <c r="O65" s="332">
        <f t="shared" si="30"/>
        <v>28062</v>
      </c>
      <c r="P65" s="332">
        <f t="shared" si="30"/>
        <v>14000</v>
      </c>
      <c r="Q65" s="332">
        <f t="shared" si="30"/>
        <v>0</v>
      </c>
      <c r="R65" s="332">
        <f t="shared" si="30"/>
        <v>0</v>
      </c>
      <c r="S65" s="333"/>
    </row>
    <row r="66" spans="2:19" ht="93.75" x14ac:dyDescent="0.25">
      <c r="B66" s="323"/>
      <c r="C66" s="343" t="s">
        <v>311</v>
      </c>
      <c r="D66" s="337" t="s">
        <v>304</v>
      </c>
      <c r="E66" s="323" t="s">
        <v>211</v>
      </c>
      <c r="F66" s="323" t="s">
        <v>221</v>
      </c>
      <c r="G66" s="334">
        <v>7931927</v>
      </c>
      <c r="H66" s="341" t="s">
        <v>305</v>
      </c>
      <c r="I66" s="323" t="s">
        <v>312</v>
      </c>
      <c r="J66" s="339" t="s">
        <v>299</v>
      </c>
      <c r="K66" s="328" t="s">
        <v>364</v>
      </c>
      <c r="L66" s="329">
        <v>56858</v>
      </c>
      <c r="M66" s="329">
        <v>56858</v>
      </c>
      <c r="N66" s="329">
        <v>42100</v>
      </c>
      <c r="O66" s="329">
        <f>16198+11864</f>
        <v>28062</v>
      </c>
      <c r="P66" s="329">
        <v>14000</v>
      </c>
      <c r="Q66" s="329"/>
      <c r="R66" s="329"/>
      <c r="S66" s="337"/>
    </row>
  </sheetData>
  <mergeCells count="26">
    <mergeCell ref="Q1:S1"/>
    <mergeCell ref="Q5:S5"/>
    <mergeCell ref="B3:S3"/>
    <mergeCell ref="A1:C1"/>
    <mergeCell ref="A2:C2"/>
    <mergeCell ref="A4:S4"/>
    <mergeCell ref="B6:B10"/>
    <mergeCell ref="C6:C10"/>
    <mergeCell ref="D6:D10"/>
    <mergeCell ref="E6:E10"/>
    <mergeCell ref="F6:F10"/>
    <mergeCell ref="G6:G10"/>
    <mergeCell ref="H6:H10"/>
    <mergeCell ref="I6:I10"/>
    <mergeCell ref="J6:J10"/>
    <mergeCell ref="K6:M6"/>
    <mergeCell ref="N6:N10"/>
    <mergeCell ref="K7:K10"/>
    <mergeCell ref="L7:M8"/>
    <mergeCell ref="L9:L10"/>
    <mergeCell ref="M9:M10"/>
    <mergeCell ref="O6:O10"/>
    <mergeCell ref="P6:R7"/>
    <mergeCell ref="S6:S10"/>
    <mergeCell ref="P8:P10"/>
    <mergeCell ref="Q8:R9"/>
  </mergeCells>
  <pageMargins left="0.49" right="0.25" top="0.5" bottom="0.3" header="0.26" footer="0"/>
  <pageSetup paperSize="9" scale="6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3" workbookViewId="0">
      <selection activeCell="C17" sqref="C17"/>
    </sheetView>
  </sheetViews>
  <sheetFormatPr defaultRowHeight="15" x14ac:dyDescent="0.25"/>
  <cols>
    <col min="1" max="1" width="9.140625" customWidth="1"/>
    <col min="2" max="2" width="56" customWidth="1"/>
    <col min="3" max="3" width="20.5703125" customWidth="1"/>
    <col min="5" max="5" width="9.85546875" bestFit="1" customWidth="1"/>
  </cols>
  <sheetData>
    <row r="1" spans="1:7" ht="18" customHeight="1" x14ac:dyDescent="0.25">
      <c r="A1" s="146" t="str">
        <f>'81'!A1:B1</f>
        <v>ỦY BAN NHÂN DÂN</v>
      </c>
      <c r="B1" s="134"/>
      <c r="C1" s="145" t="s">
        <v>146</v>
      </c>
    </row>
    <row r="2" spans="1:7" ht="17.45" x14ac:dyDescent="0.35">
      <c r="A2" s="458" t="str">
        <f>'81'!A2:B2</f>
        <v xml:space="preserve">   HUYỆN LẤP VÒ</v>
      </c>
      <c r="B2" s="458"/>
      <c r="C2" s="2"/>
    </row>
    <row r="4" spans="1:7" s="21" customFormat="1" ht="41.25" customHeight="1" x14ac:dyDescent="0.25">
      <c r="A4" s="461" t="s">
        <v>381</v>
      </c>
      <c r="B4" s="461"/>
      <c r="C4" s="461"/>
      <c r="D4" s="4"/>
      <c r="E4" s="4"/>
      <c r="F4" s="4"/>
      <c r="G4" s="4"/>
    </row>
    <row r="5" spans="1:7" ht="40.5" customHeight="1" x14ac:dyDescent="0.4">
      <c r="A5" s="462" t="str">
        <f>'81'!A5:C5</f>
        <v>(Ban hành kèm theo Quyết định số      /QĐ-UBND.HC ngày       /01/2024 của Ủy ban nhân dân Huyện)</v>
      </c>
      <c r="B5" s="462"/>
      <c r="C5" s="462"/>
      <c r="D5" s="2"/>
      <c r="E5" s="2"/>
      <c r="F5" s="2"/>
      <c r="G5" s="2"/>
    </row>
    <row r="6" spans="1:7" ht="24" customHeight="1" x14ac:dyDescent="0.3">
      <c r="B6" s="2"/>
      <c r="C6" s="156" t="s">
        <v>158</v>
      </c>
      <c r="D6" s="2"/>
      <c r="E6" s="2"/>
      <c r="F6" s="2"/>
      <c r="G6" s="2"/>
    </row>
    <row r="7" spans="1:7" s="21" customFormat="1" ht="18.75" x14ac:dyDescent="0.25">
      <c r="A7" s="49" t="s">
        <v>0</v>
      </c>
      <c r="B7" s="49" t="s">
        <v>1</v>
      </c>
      <c r="C7" s="49" t="s">
        <v>145</v>
      </c>
      <c r="D7" s="4"/>
      <c r="E7" s="4"/>
      <c r="F7" s="4"/>
      <c r="G7" s="4"/>
    </row>
    <row r="8" spans="1:7" s="22" customFormat="1" ht="18.75" x14ac:dyDescent="0.25">
      <c r="A8" s="451" t="s">
        <v>3</v>
      </c>
      <c r="B8" s="452" t="s">
        <v>162</v>
      </c>
      <c r="C8" s="454"/>
      <c r="D8" s="5"/>
      <c r="E8" s="5"/>
      <c r="F8" s="5"/>
      <c r="G8" s="5"/>
    </row>
    <row r="9" spans="1:7" s="279" customFormat="1" ht="18.75" x14ac:dyDescent="0.25">
      <c r="A9" s="272" t="s">
        <v>6</v>
      </c>
      <c r="B9" s="273" t="s">
        <v>101</v>
      </c>
      <c r="C9" s="287">
        <f>C10+C11+C15+C14</f>
        <v>806322</v>
      </c>
      <c r="D9" s="278"/>
      <c r="E9" s="285"/>
      <c r="F9" s="278"/>
      <c r="G9" s="278"/>
    </row>
    <row r="10" spans="1:7" s="24" customFormat="1" ht="18.75" x14ac:dyDescent="0.25">
      <c r="A10" s="58">
        <v>1</v>
      </c>
      <c r="B10" s="59" t="s">
        <v>102</v>
      </c>
      <c r="C10" s="60">
        <v>254687</v>
      </c>
      <c r="D10" s="23"/>
      <c r="E10" s="23"/>
      <c r="F10" s="23"/>
      <c r="G10" s="23"/>
    </row>
    <row r="11" spans="1:7" s="275" customFormat="1" ht="18.75" x14ac:dyDescent="0.25">
      <c r="A11" s="276">
        <v>2</v>
      </c>
      <c r="B11" s="277" t="s">
        <v>95</v>
      </c>
      <c r="C11" s="288">
        <f>C12+C13</f>
        <v>520655</v>
      </c>
      <c r="D11" s="189"/>
      <c r="E11" s="189"/>
      <c r="F11" s="189"/>
      <c r="G11" s="189"/>
    </row>
    <row r="12" spans="1:7" s="293" customFormat="1" ht="19.5" customHeight="1" x14ac:dyDescent="0.25">
      <c r="A12" s="289" t="s">
        <v>31</v>
      </c>
      <c r="B12" s="290" t="s">
        <v>96</v>
      </c>
      <c r="C12" s="291">
        <v>470689</v>
      </c>
      <c r="D12" s="292"/>
      <c r="E12" s="292"/>
      <c r="F12" s="292"/>
      <c r="G12" s="292"/>
    </row>
    <row r="13" spans="1:7" s="293" customFormat="1" ht="18.75" x14ac:dyDescent="0.25">
      <c r="A13" s="289" t="s">
        <v>31</v>
      </c>
      <c r="B13" s="290" t="s">
        <v>97</v>
      </c>
      <c r="C13" s="291">
        <v>49966</v>
      </c>
      <c r="D13" s="292"/>
      <c r="E13" s="292"/>
      <c r="F13" s="292"/>
      <c r="G13" s="292"/>
    </row>
    <row r="14" spans="1:7" s="293" customFormat="1" ht="18.75" x14ac:dyDescent="0.25">
      <c r="A14" s="289">
        <v>3</v>
      </c>
      <c r="B14" s="277" t="s">
        <v>317</v>
      </c>
      <c r="C14" s="291"/>
      <c r="D14" s="292"/>
      <c r="E14" s="292"/>
      <c r="F14" s="292"/>
      <c r="G14" s="292"/>
    </row>
    <row r="15" spans="1:7" s="275" customFormat="1" ht="18.75" x14ac:dyDescent="0.25">
      <c r="A15" s="276">
        <v>4</v>
      </c>
      <c r="B15" s="277" t="s">
        <v>321</v>
      </c>
      <c r="C15" s="231">
        <v>30980</v>
      </c>
      <c r="D15" s="189"/>
      <c r="E15" s="189"/>
      <c r="F15" s="189"/>
      <c r="G15" s="189"/>
    </row>
    <row r="16" spans="1:7" s="279" customFormat="1" ht="18.75" x14ac:dyDescent="0.25">
      <c r="A16" s="272" t="s">
        <v>19</v>
      </c>
      <c r="B16" s="273" t="s">
        <v>103</v>
      </c>
      <c r="C16" s="287">
        <f>C17+C18+C21</f>
        <v>806322</v>
      </c>
      <c r="D16" s="278"/>
      <c r="E16" s="285"/>
      <c r="F16" s="278"/>
      <c r="G16" s="278"/>
    </row>
    <row r="17" spans="1:7" s="284" customFormat="1" ht="18.75" x14ac:dyDescent="0.25">
      <c r="A17" s="58">
        <v>1</v>
      </c>
      <c r="B17" s="59" t="s">
        <v>170</v>
      </c>
      <c r="C17" s="60">
        <v>637229</v>
      </c>
      <c r="D17" s="175"/>
      <c r="E17" s="175"/>
      <c r="F17" s="175"/>
      <c r="G17" s="175"/>
    </row>
    <row r="18" spans="1:7" s="275" customFormat="1" ht="18.75" x14ac:dyDescent="0.25">
      <c r="A18" s="276">
        <v>2</v>
      </c>
      <c r="B18" s="277" t="s">
        <v>169</v>
      </c>
      <c r="C18" s="60">
        <f>C19+C20</f>
        <v>169093</v>
      </c>
      <c r="D18" s="189"/>
      <c r="E18" s="189"/>
      <c r="F18" s="189"/>
      <c r="G18" s="189"/>
    </row>
    <row r="19" spans="1:7" s="293" customFormat="1" ht="18.75" x14ac:dyDescent="0.25">
      <c r="A19" s="289" t="s">
        <v>104</v>
      </c>
      <c r="B19" s="290" t="s">
        <v>77</v>
      </c>
      <c r="C19" s="288">
        <v>117862</v>
      </c>
      <c r="D19" s="292"/>
      <c r="E19" s="292"/>
      <c r="F19" s="292"/>
      <c r="G19" s="292"/>
    </row>
    <row r="20" spans="1:7" s="293" customFormat="1" ht="18.75" x14ac:dyDescent="0.25">
      <c r="A20" s="289" t="s">
        <v>104</v>
      </c>
      <c r="B20" s="290" t="s">
        <v>105</v>
      </c>
      <c r="C20" s="288">
        <v>51231</v>
      </c>
      <c r="D20" s="292"/>
      <c r="E20" s="292"/>
      <c r="F20" s="292"/>
      <c r="G20" s="292"/>
    </row>
    <row r="21" spans="1:7" s="293" customFormat="1" ht="18.75" x14ac:dyDescent="0.25">
      <c r="A21" s="276">
        <v>3</v>
      </c>
      <c r="B21" s="277" t="s">
        <v>319</v>
      </c>
      <c r="C21" s="288"/>
      <c r="D21" s="292"/>
      <c r="E21" s="292"/>
      <c r="F21" s="292"/>
      <c r="G21" s="292"/>
    </row>
    <row r="22" spans="1:7" s="275" customFormat="1" ht="18.75" x14ac:dyDescent="0.25">
      <c r="A22" s="451" t="s">
        <v>4</v>
      </c>
      <c r="B22" s="452" t="s">
        <v>167</v>
      </c>
      <c r="C22" s="453"/>
      <c r="D22" s="189"/>
      <c r="E22" s="189"/>
      <c r="F22" s="189"/>
      <c r="G22" s="189"/>
    </row>
    <row r="23" spans="1:7" s="279" customFormat="1" ht="18.75" x14ac:dyDescent="0.25">
      <c r="A23" s="272" t="s">
        <v>6</v>
      </c>
      <c r="B23" s="273" t="s">
        <v>101</v>
      </c>
      <c r="C23" s="287">
        <f>C24+C25+C28+C29</f>
        <v>191904</v>
      </c>
      <c r="D23" s="278"/>
      <c r="E23" s="278"/>
      <c r="F23" s="278"/>
      <c r="G23" s="278"/>
    </row>
    <row r="24" spans="1:7" s="284" customFormat="1" ht="37.5" x14ac:dyDescent="0.25">
      <c r="A24" s="58">
        <v>1</v>
      </c>
      <c r="B24" s="59" t="s">
        <v>210</v>
      </c>
      <c r="C24" s="60">
        <v>14513</v>
      </c>
      <c r="D24" s="175"/>
      <c r="E24" s="175"/>
      <c r="F24" s="175"/>
      <c r="G24" s="175"/>
    </row>
    <row r="25" spans="1:7" ht="18.75" x14ac:dyDescent="0.25">
      <c r="A25" s="43">
        <v>2</v>
      </c>
      <c r="B25" s="53" t="s">
        <v>168</v>
      </c>
      <c r="C25" s="62">
        <f>SUM(C26:C27)</f>
        <v>169093</v>
      </c>
      <c r="D25" s="2"/>
      <c r="E25" s="2"/>
      <c r="F25" s="2"/>
      <c r="G25" s="2"/>
    </row>
    <row r="26" spans="1:7" ht="18.75" x14ac:dyDescent="0.25">
      <c r="A26" s="43" t="s">
        <v>106</v>
      </c>
      <c r="B26" s="53" t="s">
        <v>96</v>
      </c>
      <c r="C26" s="61">
        <v>117862</v>
      </c>
      <c r="D26" s="2"/>
      <c r="E26" s="2"/>
      <c r="F26" s="2"/>
      <c r="G26" s="2"/>
    </row>
    <row r="27" spans="1:7" ht="18.75" x14ac:dyDescent="0.25">
      <c r="A27" s="43" t="s">
        <v>106</v>
      </c>
      <c r="B27" s="53" t="s">
        <v>97</v>
      </c>
      <c r="C27" s="61">
        <v>51231</v>
      </c>
      <c r="D27" s="2"/>
      <c r="E27" s="2"/>
      <c r="F27" s="2"/>
      <c r="G27" s="2"/>
    </row>
    <row r="28" spans="1:7" ht="18.75" x14ac:dyDescent="0.25">
      <c r="A28" s="230">
        <v>3</v>
      </c>
      <c r="B28" s="53" t="s">
        <v>317</v>
      </c>
      <c r="C28" s="61"/>
      <c r="D28" s="2"/>
      <c r="E28" s="2"/>
      <c r="F28" s="2"/>
      <c r="G28" s="2"/>
    </row>
    <row r="29" spans="1:7" ht="18.75" x14ac:dyDescent="0.25">
      <c r="A29" s="43">
        <v>4</v>
      </c>
      <c r="B29" s="53" t="s">
        <v>320</v>
      </c>
      <c r="C29" s="61">
        <v>8298</v>
      </c>
      <c r="D29" s="2"/>
      <c r="E29" s="2"/>
      <c r="F29" s="2"/>
      <c r="G29" s="2"/>
    </row>
    <row r="30" spans="1:7" s="22" customFormat="1" ht="18.75" x14ac:dyDescent="0.25">
      <c r="A30" s="50" t="s">
        <v>19</v>
      </c>
      <c r="B30" s="51" t="s">
        <v>103</v>
      </c>
      <c r="C30" s="57">
        <f>C23</f>
        <v>191904</v>
      </c>
      <c r="D30" s="5"/>
      <c r="E30" s="5"/>
      <c r="F30" s="5"/>
      <c r="G30" s="5"/>
    </row>
    <row r="31" spans="1:7" ht="32.25" customHeight="1" x14ac:dyDescent="0.25">
      <c r="A31" s="456"/>
      <c r="B31" s="456"/>
      <c r="C31" s="456"/>
    </row>
  </sheetData>
  <mergeCells count="4">
    <mergeCell ref="A31:C31"/>
    <mergeCell ref="A2:B2"/>
    <mergeCell ref="A4:C4"/>
    <mergeCell ref="A5:C5"/>
  </mergeCells>
  <pageMargins left="0.89" right="0.45" top="0.5699999999999999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31" workbookViewId="0">
      <selection activeCell="B6" sqref="B6"/>
    </sheetView>
  </sheetViews>
  <sheetFormatPr defaultColWidth="9.140625" defaultRowHeight="15.75" x14ac:dyDescent="0.25"/>
  <cols>
    <col min="1" max="1" width="9.140625" style="2"/>
    <col min="2" max="2" width="57.140625" style="2" customWidth="1"/>
    <col min="3" max="3" width="15" style="189" customWidth="1"/>
    <col min="4" max="4" width="13.85546875" style="2" customWidth="1"/>
    <col min="5" max="5" width="14.28515625" style="185" hidden="1" customWidth="1"/>
    <col min="6" max="7" width="11.85546875" style="185" hidden="1" customWidth="1"/>
    <col min="8" max="8" width="11.5703125" style="183" hidden="1" customWidth="1"/>
    <col min="9" max="9" width="9.140625" style="2" hidden="1" customWidth="1"/>
    <col min="10" max="10" width="11.5703125" style="2" hidden="1" customWidth="1"/>
    <col min="11" max="16384" width="9.140625" style="2"/>
  </cols>
  <sheetData>
    <row r="1" spans="1:10" ht="18.75" customHeight="1" x14ac:dyDescent="0.3">
      <c r="A1" s="458" t="str">
        <f>'82'!A1:B1</f>
        <v>ỦY BAN NHÂN DÂN</v>
      </c>
      <c r="B1" s="458"/>
      <c r="C1" s="464" t="s">
        <v>147</v>
      </c>
      <c r="D1" s="464"/>
    </row>
    <row r="2" spans="1:10" ht="17.45" x14ac:dyDescent="0.35">
      <c r="A2" s="458" t="str">
        <f>'82'!A2:B2</f>
        <v xml:space="preserve">   HUYỆN LẤP VÒ</v>
      </c>
      <c r="B2" s="458"/>
    </row>
    <row r="3" spans="1:10" ht="12.75" customHeight="1" x14ac:dyDescent="0.35">
      <c r="A3" s="48"/>
      <c r="B3" s="48"/>
    </row>
    <row r="4" spans="1:10" s="4" customFormat="1" ht="24.75" customHeight="1" x14ac:dyDescent="0.25">
      <c r="A4" s="459" t="s">
        <v>467</v>
      </c>
      <c r="B4" s="459"/>
      <c r="C4" s="459"/>
      <c r="D4" s="459"/>
      <c r="E4" s="186"/>
      <c r="F4" s="186"/>
      <c r="G4" s="186"/>
      <c r="H4" s="177"/>
    </row>
    <row r="5" spans="1:10" s="4" customFormat="1" ht="41.25" customHeight="1" x14ac:dyDescent="0.35">
      <c r="A5" s="460" t="str">
        <f>'82'!A5:C5</f>
        <v>(Ban hành kèm theo Quyết định số      /QĐ-UBND.HC ngày       /01/2024 của Ủy ban nhân dân Huyện)</v>
      </c>
      <c r="B5" s="460"/>
      <c r="C5" s="460"/>
      <c r="D5" s="460"/>
      <c r="E5" s="186"/>
      <c r="F5" s="186"/>
      <c r="G5" s="186"/>
      <c r="H5" s="177"/>
    </row>
    <row r="6" spans="1:10" ht="26.25" customHeight="1" x14ac:dyDescent="0.3">
      <c r="C6" s="465" t="s">
        <v>158</v>
      </c>
      <c r="D6" s="465"/>
    </row>
    <row r="7" spans="1:10" s="6" customFormat="1" ht="16.5" x14ac:dyDescent="0.25">
      <c r="A7" s="463" t="s">
        <v>0</v>
      </c>
      <c r="B7" s="463" t="s">
        <v>1</v>
      </c>
      <c r="C7" s="463" t="s">
        <v>145</v>
      </c>
      <c r="D7" s="463"/>
      <c r="E7" s="187"/>
      <c r="F7" s="187"/>
      <c r="G7" s="187"/>
      <c r="H7" s="178"/>
    </row>
    <row r="8" spans="1:10" s="6" customFormat="1" ht="35.25" customHeight="1" x14ac:dyDescent="0.25">
      <c r="A8" s="463"/>
      <c r="B8" s="463"/>
      <c r="C8" s="128" t="s">
        <v>2</v>
      </c>
      <c r="D8" s="41" t="s">
        <v>163</v>
      </c>
      <c r="E8" s="188" t="s">
        <v>295</v>
      </c>
      <c r="F8" s="188" t="s">
        <v>296</v>
      </c>
      <c r="G8" s="188" t="s">
        <v>297</v>
      </c>
      <c r="H8" s="178" t="s">
        <v>92</v>
      </c>
    </row>
    <row r="9" spans="1:10" ht="16.5" x14ac:dyDescent="0.35">
      <c r="A9" s="63" t="s">
        <v>3</v>
      </c>
      <c r="B9" s="63" t="s">
        <v>4</v>
      </c>
      <c r="C9" s="190">
        <v>3</v>
      </c>
      <c r="D9" s="63">
        <v>4</v>
      </c>
    </row>
    <row r="10" spans="1:10" s="6" customFormat="1" ht="16.5" x14ac:dyDescent="0.25">
      <c r="A10" s="106"/>
      <c r="B10" s="65" t="s">
        <v>5</v>
      </c>
      <c r="C10" s="191">
        <f>C11+C33+C34+C37</f>
        <v>843933</v>
      </c>
      <c r="D10" s="191">
        <f>D11+D33+D34+D37</f>
        <v>829133</v>
      </c>
      <c r="E10" s="66">
        <f>E11+E33+E34+E37</f>
        <v>7740</v>
      </c>
      <c r="F10" s="66" t="e">
        <f>F11+F33+F34+F37</f>
        <v>#REF!</v>
      </c>
      <c r="G10" s="66" t="e">
        <f>G11+G33+G34+G37</f>
        <v>#REF!</v>
      </c>
      <c r="H10" s="179" t="e">
        <f>SUM(E10:G10)</f>
        <v>#REF!</v>
      </c>
      <c r="I10" s="6">
        <v>658615</v>
      </c>
      <c r="J10" s="197" t="e">
        <f>H10-I10</f>
        <v>#REF!</v>
      </c>
    </row>
    <row r="11" spans="1:10" s="6" customFormat="1" ht="16.5" x14ac:dyDescent="0.25">
      <c r="A11" s="106" t="s">
        <v>6</v>
      </c>
      <c r="B11" s="65" t="s">
        <v>7</v>
      </c>
      <c r="C11" s="191">
        <f>SUM(C12:C15,C21:C32)</f>
        <v>284000</v>
      </c>
      <c r="D11" s="66">
        <f>SUM(D12:D15,D21:D32)</f>
        <v>269200</v>
      </c>
      <c r="E11" s="66">
        <f>SUM(E12:E15,E21:E32)</f>
        <v>7740</v>
      </c>
      <c r="F11" s="66" t="e">
        <f>SUM(F12:F15,F21:F32)</f>
        <v>#REF!</v>
      </c>
      <c r="G11" s="66" t="e">
        <f>SUM(G12:G15,G21:G32)</f>
        <v>#REF!</v>
      </c>
      <c r="H11" s="179" t="e">
        <f t="shared" ref="H11:H37" si="0">SUM(E11:G11)</f>
        <v>#REF!</v>
      </c>
      <c r="I11" s="126"/>
    </row>
    <row r="12" spans="1:10" s="4" customFormat="1" ht="33" x14ac:dyDescent="0.25">
      <c r="A12" s="64">
        <v>1</v>
      </c>
      <c r="B12" s="42" t="s">
        <v>21</v>
      </c>
      <c r="C12" s="192"/>
      <c r="D12" s="16"/>
      <c r="E12" s="186"/>
      <c r="F12" s="186"/>
      <c r="G12" s="186"/>
      <c r="H12" s="179">
        <f t="shared" si="0"/>
        <v>0</v>
      </c>
    </row>
    <row r="13" spans="1:10" s="4" customFormat="1" ht="33" x14ac:dyDescent="0.25">
      <c r="A13" s="64">
        <v>2</v>
      </c>
      <c r="B13" s="42" t="s">
        <v>22</v>
      </c>
      <c r="C13" s="192"/>
      <c r="D13" s="16"/>
      <c r="E13" s="186"/>
      <c r="F13" s="186"/>
      <c r="G13" s="186"/>
      <c r="H13" s="179">
        <f t="shared" si="0"/>
        <v>0</v>
      </c>
    </row>
    <row r="14" spans="1:10" s="4" customFormat="1" ht="33" x14ac:dyDescent="0.25">
      <c r="A14" s="64">
        <v>3</v>
      </c>
      <c r="B14" s="42" t="s">
        <v>23</v>
      </c>
      <c r="C14" s="192"/>
      <c r="D14" s="16"/>
      <c r="E14" s="186"/>
      <c r="F14" s="186"/>
      <c r="G14" s="186"/>
      <c r="H14" s="179">
        <f t="shared" si="0"/>
        <v>0</v>
      </c>
    </row>
    <row r="15" spans="1:10" s="4" customFormat="1" ht="33" x14ac:dyDescent="0.25">
      <c r="A15" s="64">
        <v>4</v>
      </c>
      <c r="B15" s="42" t="s">
        <v>24</v>
      </c>
      <c r="C15" s="192">
        <f>SUM(C16:C20)</f>
        <v>138300</v>
      </c>
      <c r="D15" s="16">
        <f t="shared" ref="D15:G15" si="1">SUM(D16:D20)</f>
        <v>137600</v>
      </c>
      <c r="E15" s="16">
        <f t="shared" si="1"/>
        <v>740</v>
      </c>
      <c r="F15" s="16">
        <f t="shared" si="1"/>
        <v>68260</v>
      </c>
      <c r="G15" s="16">
        <f t="shared" si="1"/>
        <v>0</v>
      </c>
      <c r="H15" s="179">
        <f t="shared" si="0"/>
        <v>69000</v>
      </c>
    </row>
    <row r="16" spans="1:10" s="4" customFormat="1" ht="16.5" x14ac:dyDescent="0.25">
      <c r="A16" s="113" t="s">
        <v>31</v>
      </c>
      <c r="B16" s="114" t="s">
        <v>65</v>
      </c>
      <c r="C16" s="192">
        <v>38600</v>
      </c>
      <c r="D16" s="192">
        <v>38600</v>
      </c>
      <c r="E16" s="186"/>
      <c r="F16" s="186">
        <v>25360</v>
      </c>
      <c r="G16" s="186"/>
      <c r="H16" s="179">
        <f t="shared" si="0"/>
        <v>25360</v>
      </c>
    </row>
    <row r="17" spans="1:8" s="4" customFormat="1" ht="16.5" x14ac:dyDescent="0.25">
      <c r="A17" s="113" t="s">
        <v>31</v>
      </c>
      <c r="B17" s="114" t="s">
        <v>66</v>
      </c>
      <c r="C17" s="192">
        <v>99000</v>
      </c>
      <c r="D17" s="192">
        <v>99000</v>
      </c>
      <c r="E17" s="186"/>
      <c r="F17" s="186">
        <v>42900</v>
      </c>
      <c r="G17" s="186"/>
      <c r="H17" s="179">
        <f t="shared" si="0"/>
        <v>42900</v>
      </c>
    </row>
    <row r="18" spans="1:8" s="4" customFormat="1" ht="16.5" x14ac:dyDescent="0.25">
      <c r="A18" s="113" t="s">
        <v>31</v>
      </c>
      <c r="B18" s="114" t="s">
        <v>67</v>
      </c>
      <c r="C18" s="192">
        <v>100</v>
      </c>
      <c r="D18" s="192"/>
      <c r="E18" s="186">
        <v>150</v>
      </c>
      <c r="F18" s="186"/>
      <c r="G18" s="186"/>
      <c r="H18" s="179">
        <f t="shared" si="0"/>
        <v>150</v>
      </c>
    </row>
    <row r="19" spans="1:8" s="4" customFormat="1" ht="16.5" x14ac:dyDescent="0.25">
      <c r="A19" s="113" t="s">
        <v>31</v>
      </c>
      <c r="B19" s="114" t="s">
        <v>68</v>
      </c>
      <c r="C19" s="192">
        <v>600</v>
      </c>
      <c r="D19" s="192"/>
      <c r="E19" s="186">
        <v>590</v>
      </c>
      <c r="F19" s="186"/>
      <c r="G19" s="186"/>
      <c r="H19" s="179">
        <f t="shared" si="0"/>
        <v>590</v>
      </c>
    </row>
    <row r="20" spans="1:8" s="4" customFormat="1" ht="16.5" x14ac:dyDescent="0.25">
      <c r="A20" s="113" t="s">
        <v>31</v>
      </c>
      <c r="B20" s="114" t="s">
        <v>69</v>
      </c>
      <c r="C20" s="192"/>
      <c r="D20" s="192"/>
      <c r="E20" s="186"/>
      <c r="F20" s="186"/>
      <c r="G20" s="186"/>
      <c r="H20" s="179">
        <f t="shared" si="0"/>
        <v>0</v>
      </c>
    </row>
    <row r="21" spans="1:8" s="4" customFormat="1" ht="16.5" x14ac:dyDescent="0.25">
      <c r="A21" s="64">
        <v>5</v>
      </c>
      <c r="B21" s="42" t="s">
        <v>8</v>
      </c>
      <c r="C21" s="192">
        <v>25000</v>
      </c>
      <c r="D21" s="192">
        <v>25000</v>
      </c>
      <c r="E21" s="186"/>
      <c r="F21" s="186">
        <v>19000</v>
      </c>
      <c r="G21" s="186"/>
      <c r="H21" s="179">
        <f t="shared" si="0"/>
        <v>19000</v>
      </c>
    </row>
    <row r="22" spans="1:8" s="4" customFormat="1" ht="16.5" x14ac:dyDescent="0.25">
      <c r="A22" s="64">
        <v>6</v>
      </c>
      <c r="B22" s="42" t="s">
        <v>9</v>
      </c>
      <c r="C22" s="192"/>
      <c r="D22" s="16"/>
      <c r="E22" s="186"/>
      <c r="F22" s="186"/>
      <c r="G22" s="186"/>
      <c r="H22" s="179">
        <f t="shared" si="0"/>
        <v>0</v>
      </c>
    </row>
    <row r="23" spans="1:8" s="4" customFormat="1" ht="16.5" x14ac:dyDescent="0.25">
      <c r="A23" s="64">
        <v>7</v>
      </c>
      <c r="B23" s="42" t="s">
        <v>10</v>
      </c>
      <c r="C23" s="192">
        <v>25000</v>
      </c>
      <c r="D23" s="16">
        <v>25000</v>
      </c>
      <c r="E23" s="186"/>
      <c r="F23" s="186">
        <f>D23-G23</f>
        <v>21115</v>
      </c>
      <c r="G23" s="186">
        <v>3885</v>
      </c>
      <c r="H23" s="179">
        <f t="shared" si="0"/>
        <v>25000</v>
      </c>
    </row>
    <row r="24" spans="1:8" s="4" customFormat="1" ht="16.5" x14ac:dyDescent="0.25">
      <c r="A24" s="64">
        <v>8</v>
      </c>
      <c r="B24" s="42" t="s">
        <v>11</v>
      </c>
      <c r="C24" s="192">
        <v>11000</v>
      </c>
      <c r="D24" s="192">
        <v>7500</v>
      </c>
      <c r="E24" s="186">
        <v>1000</v>
      </c>
      <c r="F24" s="186">
        <f>D24-G24</f>
        <v>4911</v>
      </c>
      <c r="G24" s="186">
        <v>2589</v>
      </c>
      <c r="H24" s="179">
        <f t="shared" si="0"/>
        <v>8500</v>
      </c>
    </row>
    <row r="25" spans="1:8" s="4" customFormat="1" ht="16.5" customHeight="1" x14ac:dyDescent="0.25">
      <c r="A25" s="64">
        <v>9</v>
      </c>
      <c r="B25" s="42" t="s">
        <v>12</v>
      </c>
      <c r="C25" s="192"/>
      <c r="D25" s="192"/>
      <c r="E25" s="186"/>
      <c r="F25" s="186"/>
      <c r="G25" s="186"/>
      <c r="H25" s="179">
        <f t="shared" si="0"/>
        <v>0</v>
      </c>
    </row>
    <row r="26" spans="1:8" s="4" customFormat="1" ht="17.25" customHeight="1" x14ac:dyDescent="0.25">
      <c r="A26" s="64">
        <v>10</v>
      </c>
      <c r="B26" s="42" t="s">
        <v>13</v>
      </c>
      <c r="C26" s="192">
        <v>700</v>
      </c>
      <c r="D26" s="192">
        <v>700</v>
      </c>
      <c r="E26" s="186"/>
      <c r="F26" s="186"/>
      <c r="G26" s="186">
        <v>500</v>
      </c>
      <c r="H26" s="179">
        <f t="shared" si="0"/>
        <v>500</v>
      </c>
    </row>
    <row r="27" spans="1:8" s="4" customFormat="1" ht="16.5" x14ac:dyDescent="0.25">
      <c r="A27" s="64">
        <v>11</v>
      </c>
      <c r="B27" s="42" t="s">
        <v>14</v>
      </c>
      <c r="C27" s="192">
        <v>6000</v>
      </c>
      <c r="D27" s="192">
        <v>5400</v>
      </c>
      <c r="E27" s="186"/>
      <c r="F27" s="186">
        <v>6000</v>
      </c>
      <c r="G27" s="186"/>
      <c r="H27" s="179">
        <f t="shared" si="0"/>
        <v>6000</v>
      </c>
    </row>
    <row r="28" spans="1:8" s="4" customFormat="1" ht="16.5" x14ac:dyDescent="0.25">
      <c r="A28" s="64">
        <v>12</v>
      </c>
      <c r="B28" s="42" t="s">
        <v>15</v>
      </c>
      <c r="C28" s="192">
        <v>60000</v>
      </c>
      <c r="D28" s="192">
        <v>54000</v>
      </c>
      <c r="E28" s="186"/>
      <c r="F28" s="186">
        <v>30000</v>
      </c>
      <c r="G28" s="186"/>
      <c r="H28" s="179">
        <f t="shared" si="0"/>
        <v>30000</v>
      </c>
    </row>
    <row r="29" spans="1:8" s="4" customFormat="1" ht="16.5" x14ac:dyDescent="0.25">
      <c r="A29" s="64">
        <v>13</v>
      </c>
      <c r="B29" s="42" t="s">
        <v>16</v>
      </c>
      <c r="C29" s="192"/>
      <c r="D29" s="192"/>
      <c r="E29" s="186"/>
      <c r="F29" s="186"/>
      <c r="G29" s="186"/>
      <c r="H29" s="179">
        <f t="shared" si="0"/>
        <v>0</v>
      </c>
    </row>
    <row r="30" spans="1:8" s="4" customFormat="1" ht="17.25" customHeight="1" x14ac:dyDescent="0.25">
      <c r="A30" s="64">
        <v>14</v>
      </c>
      <c r="B30" s="42" t="s">
        <v>25</v>
      </c>
      <c r="C30" s="192"/>
      <c r="D30" s="192"/>
      <c r="E30" s="186"/>
      <c r="F30" s="186"/>
      <c r="G30" s="186"/>
      <c r="H30" s="179">
        <f t="shared" si="0"/>
        <v>0</v>
      </c>
    </row>
    <row r="31" spans="1:8" s="4" customFormat="1" ht="16.5" x14ac:dyDescent="0.25">
      <c r="A31" s="64">
        <v>15</v>
      </c>
      <c r="B31" s="42" t="s">
        <v>17</v>
      </c>
      <c r="C31" s="192"/>
      <c r="D31" s="192"/>
      <c r="E31" s="186"/>
      <c r="F31" s="186"/>
      <c r="G31" s="186"/>
      <c r="H31" s="179">
        <f t="shared" si="0"/>
        <v>0</v>
      </c>
    </row>
    <row r="32" spans="1:8" s="4" customFormat="1" ht="16.5" x14ac:dyDescent="0.25">
      <c r="A32" s="64">
        <v>16</v>
      </c>
      <c r="B32" s="42" t="s">
        <v>18</v>
      </c>
      <c r="C32" s="192">
        <v>18000</v>
      </c>
      <c r="D32" s="192">
        <v>14000</v>
      </c>
      <c r="E32" s="186">
        <v>6000</v>
      </c>
      <c r="F32" s="186" t="e">
        <f>D32-G32+48</f>
        <v>#REF!</v>
      </c>
      <c r="G32" s="186" t="e">
        <f>8469-#REF!</f>
        <v>#REF!</v>
      </c>
      <c r="H32" s="179" t="e">
        <f t="shared" si="0"/>
        <v>#REF!</v>
      </c>
    </row>
    <row r="33" spans="1:8" s="6" customFormat="1" ht="16.5" x14ac:dyDescent="0.25">
      <c r="A33" s="106" t="s">
        <v>19</v>
      </c>
      <c r="B33" s="65" t="s">
        <v>20</v>
      </c>
      <c r="C33" s="191"/>
      <c r="D33" s="191"/>
      <c r="E33" s="187"/>
      <c r="F33" s="187"/>
      <c r="G33" s="187"/>
      <c r="H33" s="179">
        <f t="shared" si="0"/>
        <v>0</v>
      </c>
    </row>
    <row r="34" spans="1:8" s="6" customFormat="1" ht="16.5" x14ac:dyDescent="0.25">
      <c r="A34" s="115" t="s">
        <v>39</v>
      </c>
      <c r="B34" s="116" t="s">
        <v>70</v>
      </c>
      <c r="C34" s="191">
        <f t="shared" ref="C34:H34" si="2">C35+C36</f>
        <v>520655</v>
      </c>
      <c r="D34" s="66">
        <f t="shared" si="2"/>
        <v>520655</v>
      </c>
      <c r="E34" s="66">
        <f t="shared" si="2"/>
        <v>0</v>
      </c>
      <c r="F34" s="66">
        <f t="shared" si="2"/>
        <v>520655</v>
      </c>
      <c r="G34" s="195">
        <f t="shared" si="2"/>
        <v>125347</v>
      </c>
      <c r="H34" s="184">
        <f t="shared" si="2"/>
        <v>646002</v>
      </c>
    </row>
    <row r="35" spans="1:8" s="4" customFormat="1" ht="18.75" x14ac:dyDescent="0.25">
      <c r="A35" s="117">
        <v>1</v>
      </c>
      <c r="B35" s="118" t="s">
        <v>72</v>
      </c>
      <c r="C35" s="193">
        <f>'82'!C12</f>
        <v>470689</v>
      </c>
      <c r="D35" s="119">
        <f>C35</f>
        <v>470689</v>
      </c>
      <c r="E35" s="186"/>
      <c r="F35" s="186">
        <f>D35</f>
        <v>470689</v>
      </c>
      <c r="G35" s="196">
        <v>123165</v>
      </c>
      <c r="H35" s="179">
        <f t="shared" si="0"/>
        <v>593854</v>
      </c>
    </row>
    <row r="36" spans="1:8" s="4" customFormat="1" ht="18.75" x14ac:dyDescent="0.25">
      <c r="A36" s="117">
        <v>2</v>
      </c>
      <c r="B36" s="118" t="s">
        <v>71</v>
      </c>
      <c r="C36" s="193">
        <f>'82'!C13</f>
        <v>49966</v>
      </c>
      <c r="D36" s="119">
        <f>C36</f>
        <v>49966</v>
      </c>
      <c r="E36" s="186"/>
      <c r="F36" s="186">
        <f>D36</f>
        <v>49966</v>
      </c>
      <c r="G36" s="196">
        <v>2182</v>
      </c>
      <c r="H36" s="179">
        <f t="shared" si="0"/>
        <v>52148</v>
      </c>
    </row>
    <row r="37" spans="1:8" s="6" customFormat="1" ht="37.5" x14ac:dyDescent="0.25">
      <c r="A37" s="115" t="s">
        <v>41</v>
      </c>
      <c r="B37" s="55" t="s">
        <v>222</v>
      </c>
      <c r="C37" s="194">
        <f>'82'!C15+'82'!C29</f>
        <v>39278</v>
      </c>
      <c r="D37" s="56">
        <f>C37</f>
        <v>39278</v>
      </c>
      <c r="E37" s="187"/>
      <c r="F37" s="187"/>
      <c r="G37" s="187"/>
      <c r="H37" s="179">
        <f t="shared" si="0"/>
        <v>0</v>
      </c>
    </row>
  </sheetData>
  <mergeCells count="9">
    <mergeCell ref="A7:A8"/>
    <mergeCell ref="B7:B8"/>
    <mergeCell ref="C7:D7"/>
    <mergeCell ref="C1:D1"/>
    <mergeCell ref="C6:D6"/>
    <mergeCell ref="A1:B1"/>
    <mergeCell ref="A2:B2"/>
    <mergeCell ref="A4:D4"/>
    <mergeCell ref="A5:D5"/>
  </mergeCells>
  <pageMargins left="0.53" right="0.118110236220472" top="0.74" bottom="0.36811023599999998" header="0.23" footer="0.11811023622047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4" workbookViewId="0">
      <selection activeCell="D10" sqref="D10:E10"/>
    </sheetView>
  </sheetViews>
  <sheetFormatPr defaultColWidth="9.140625" defaultRowHeight="15.75" x14ac:dyDescent="0.25"/>
  <cols>
    <col min="1" max="1" width="8" style="2" customWidth="1"/>
    <col min="2" max="2" width="43" style="2" customWidth="1"/>
    <col min="3" max="3" width="14.5703125" style="2" customWidth="1"/>
    <col min="4" max="4" width="13.85546875" style="2" customWidth="1"/>
    <col min="5" max="5" width="12.7109375" style="2" customWidth="1"/>
    <col min="6" max="6" width="11.5703125" style="2" bestFit="1" customWidth="1"/>
    <col min="7" max="7" width="11.85546875" style="2" hidden="1" customWidth="1"/>
    <col min="8" max="8" width="9.5703125" style="2" bestFit="1" customWidth="1"/>
    <col min="9" max="9" width="14.85546875" style="2" bestFit="1" customWidth="1"/>
    <col min="10" max="16384" width="9.140625" style="2"/>
  </cols>
  <sheetData>
    <row r="1" spans="1:9" x14ac:dyDescent="0.25">
      <c r="A1" s="466" t="str">
        <f>'83'!A1:B1</f>
        <v>ỦY BAN NHÂN DÂN</v>
      </c>
      <c r="B1" s="466"/>
      <c r="D1" s="464" t="s">
        <v>148</v>
      </c>
      <c r="E1" s="464"/>
      <c r="F1" s="137"/>
    </row>
    <row r="2" spans="1:9" x14ac:dyDescent="0.25">
      <c r="A2" s="466" t="str">
        <f>'83'!A2:B2</f>
        <v xml:space="preserve">   HUYỆN LẤP VÒ</v>
      </c>
      <c r="B2" s="466"/>
    </row>
    <row r="3" spans="1:9" ht="15.6" x14ac:dyDescent="0.35">
      <c r="A3" s="135"/>
      <c r="B3" s="135"/>
    </row>
    <row r="4" spans="1:9" ht="43.5" customHeight="1" x14ac:dyDescent="0.3">
      <c r="A4" s="467" t="s">
        <v>380</v>
      </c>
      <c r="B4" s="467"/>
      <c r="C4" s="467"/>
      <c r="D4" s="467"/>
      <c r="E4" s="467"/>
      <c r="F4" s="9"/>
    </row>
    <row r="5" spans="1:9" ht="42" customHeight="1" x14ac:dyDescent="0.4">
      <c r="A5" s="462" t="str">
        <f>'83'!A5:D5</f>
        <v>(Ban hành kèm theo Quyết định số      /QĐ-UBND.HC ngày       /01/2024 của Ủy ban nhân dân Huyện)</v>
      </c>
      <c r="B5" s="462"/>
      <c r="C5" s="462"/>
      <c r="D5" s="462"/>
      <c r="E5" s="462"/>
      <c r="F5" s="8"/>
    </row>
    <row r="6" spans="1:9" ht="24" customHeight="1" x14ac:dyDescent="0.3">
      <c r="D6" s="465" t="s">
        <v>158</v>
      </c>
      <c r="E6" s="465"/>
      <c r="F6" s="8"/>
    </row>
    <row r="7" spans="1:9" s="4" customFormat="1" x14ac:dyDescent="0.25">
      <c r="A7" s="468" t="s">
        <v>0</v>
      </c>
      <c r="B7" s="468" t="s">
        <v>26</v>
      </c>
      <c r="C7" s="468" t="s">
        <v>172</v>
      </c>
      <c r="D7" s="468" t="s">
        <v>27</v>
      </c>
      <c r="E7" s="468"/>
    </row>
    <row r="8" spans="1:9" s="4" customFormat="1" ht="21.75" customHeight="1" x14ac:dyDescent="0.25">
      <c r="A8" s="468"/>
      <c r="B8" s="468"/>
      <c r="C8" s="468"/>
      <c r="D8" s="468" t="s">
        <v>173</v>
      </c>
      <c r="E8" s="469" t="s">
        <v>174</v>
      </c>
    </row>
    <row r="9" spans="1:9" s="4" customFormat="1" x14ac:dyDescent="0.25">
      <c r="A9" s="468"/>
      <c r="B9" s="468"/>
      <c r="C9" s="468"/>
      <c r="D9" s="468"/>
      <c r="E9" s="470"/>
    </row>
    <row r="10" spans="1:9" s="4" customFormat="1" x14ac:dyDescent="0.25">
      <c r="A10" s="136"/>
      <c r="B10" s="120" t="s">
        <v>165</v>
      </c>
      <c r="C10" s="144">
        <f>C11+C48</f>
        <v>829133</v>
      </c>
      <c r="D10" s="144">
        <f>D11+D48</f>
        <v>637229</v>
      </c>
      <c r="E10" s="144">
        <f>E11+E48</f>
        <v>191904</v>
      </c>
      <c r="F10" s="237"/>
    </row>
    <row r="11" spans="1:9" s="4" customFormat="1" x14ac:dyDescent="0.25">
      <c r="A11" s="136" t="s">
        <v>3</v>
      </c>
      <c r="B11" s="121" t="s">
        <v>171</v>
      </c>
      <c r="C11" s="144">
        <f>C12+C32+C45+C47+C46</f>
        <v>829133</v>
      </c>
      <c r="D11" s="144">
        <f>D12+D32+D45+D47+D46</f>
        <v>637229</v>
      </c>
      <c r="E11" s="144">
        <f>E12+E32+E45+E47+E46</f>
        <v>191904</v>
      </c>
      <c r="G11" s="122">
        <f>D11-D12</f>
        <v>541229</v>
      </c>
      <c r="H11" s="122"/>
      <c r="I11" s="122"/>
    </row>
    <row r="12" spans="1:9" s="175" customFormat="1" x14ac:dyDescent="0.25">
      <c r="A12" s="214" t="s">
        <v>6</v>
      </c>
      <c r="B12" s="166" t="s">
        <v>28</v>
      </c>
      <c r="C12" s="215">
        <f>C13+C30+C31</f>
        <v>96000</v>
      </c>
      <c r="D12" s="215">
        <f>D13+D30+D31</f>
        <v>96000</v>
      </c>
      <c r="E12" s="215">
        <f>E13+E30+E31</f>
        <v>0</v>
      </c>
    </row>
    <row r="13" spans="1:9" s="307" customFormat="1" x14ac:dyDescent="0.25">
      <c r="A13" s="304">
        <v>1</v>
      </c>
      <c r="B13" s="305" t="s">
        <v>29</v>
      </c>
      <c r="C13" s="306">
        <f>D13</f>
        <v>96000</v>
      </c>
      <c r="D13" s="306">
        <v>96000</v>
      </c>
      <c r="E13" s="306"/>
      <c r="H13" s="308"/>
    </row>
    <row r="14" spans="1:9" s="171" customFormat="1" x14ac:dyDescent="0.25">
      <c r="A14" s="216"/>
      <c r="B14" s="173" t="s">
        <v>30</v>
      </c>
      <c r="C14" s="217">
        <f>SUM(C15:C25)</f>
        <v>96000</v>
      </c>
      <c r="D14" s="217">
        <f>SUM(D15:D25)</f>
        <v>96000</v>
      </c>
      <c r="E14" s="217"/>
      <c r="F14" s="236"/>
    </row>
    <row r="15" spans="1:9" s="171" customFormat="1" x14ac:dyDescent="0.25">
      <c r="A15" s="218" t="s">
        <v>31</v>
      </c>
      <c r="B15" s="222" t="s">
        <v>370</v>
      </c>
      <c r="C15" s="269">
        <f>D15</f>
        <v>1371</v>
      </c>
      <c r="D15" s="269">
        <f>' 90a'!P19+'92b'!P20</f>
        <v>1371</v>
      </c>
      <c r="E15" s="217"/>
      <c r="F15" s="236"/>
    </row>
    <row r="16" spans="1:9" s="175" customFormat="1" x14ac:dyDescent="0.25">
      <c r="A16" s="218" t="s">
        <v>31</v>
      </c>
      <c r="B16" s="222" t="s">
        <v>231</v>
      </c>
      <c r="C16" s="269">
        <f t="shared" ref="C16:C25" si="0">D16</f>
        <v>0</v>
      </c>
      <c r="D16" s="269">
        <f>' 90a'!P20+'92b'!P21</f>
        <v>0</v>
      </c>
      <c r="E16" s="220"/>
    </row>
    <row r="17" spans="1:6" s="23" customFormat="1" x14ac:dyDescent="0.25">
      <c r="A17" s="218" t="s">
        <v>31</v>
      </c>
      <c r="B17" s="235" t="s">
        <v>136</v>
      </c>
      <c r="C17" s="269">
        <f t="shared" si="0"/>
        <v>0</v>
      </c>
      <c r="D17" s="269">
        <f>' 90a'!P21+'92b'!P22</f>
        <v>0</v>
      </c>
      <c r="E17" s="220"/>
    </row>
    <row r="18" spans="1:6" s="23" customFormat="1" x14ac:dyDescent="0.25">
      <c r="A18" s="218" t="s">
        <v>31</v>
      </c>
      <c r="B18" s="235" t="s">
        <v>232</v>
      </c>
      <c r="C18" s="269">
        <f t="shared" si="0"/>
        <v>2800</v>
      </c>
      <c r="D18" s="269">
        <f>' 90a'!P22+'92b'!P23</f>
        <v>2800</v>
      </c>
      <c r="E18" s="220"/>
    </row>
    <row r="19" spans="1:6" s="393" customFormat="1" x14ac:dyDescent="0.25">
      <c r="A19" s="268" t="s">
        <v>31</v>
      </c>
      <c r="B19" s="418" t="s">
        <v>449</v>
      </c>
      <c r="C19" s="269">
        <f t="shared" si="0"/>
        <v>17929</v>
      </c>
      <c r="D19" s="269">
        <f>'92b'!P24</f>
        <v>17929</v>
      </c>
      <c r="E19" s="269"/>
    </row>
    <row r="20" spans="1:6" s="221" customFormat="1" x14ac:dyDescent="0.25">
      <c r="A20" s="268" t="s">
        <v>31</v>
      </c>
      <c r="B20" s="235" t="s">
        <v>366</v>
      </c>
      <c r="C20" s="269">
        <f t="shared" si="0"/>
        <v>6200</v>
      </c>
      <c r="D20" s="269">
        <f>' 90a'!P24+'92b'!P26</f>
        <v>6200</v>
      </c>
      <c r="E20" s="269"/>
    </row>
    <row r="21" spans="1:6" s="221" customFormat="1" x14ac:dyDescent="0.25">
      <c r="A21" s="268" t="s">
        <v>31</v>
      </c>
      <c r="B21" s="235" t="s">
        <v>140</v>
      </c>
      <c r="C21" s="269">
        <f t="shared" si="0"/>
        <v>29062</v>
      </c>
      <c r="D21" s="269">
        <f>' 90a'!P25+'92b'!P27</f>
        <v>29062</v>
      </c>
      <c r="E21" s="269"/>
    </row>
    <row r="22" spans="1:6" s="221" customFormat="1" x14ac:dyDescent="0.25">
      <c r="A22" s="268" t="s">
        <v>31</v>
      </c>
      <c r="B22" s="235" t="s">
        <v>367</v>
      </c>
      <c r="C22" s="269">
        <f t="shared" si="0"/>
        <v>15585</v>
      </c>
      <c r="D22" s="269">
        <f>' 90a'!P26</f>
        <v>15585</v>
      </c>
      <c r="E22" s="269"/>
    </row>
    <row r="23" spans="1:6" s="221" customFormat="1" x14ac:dyDescent="0.25">
      <c r="A23" s="268" t="s">
        <v>31</v>
      </c>
      <c r="B23" s="235" t="s">
        <v>368</v>
      </c>
      <c r="C23" s="269">
        <f t="shared" si="0"/>
        <v>2553</v>
      </c>
      <c r="D23" s="269">
        <f>' 90a'!P27</f>
        <v>2553</v>
      </c>
      <c r="E23" s="269"/>
    </row>
    <row r="24" spans="1:6" s="221" customFormat="1" x14ac:dyDescent="0.25">
      <c r="A24" s="268" t="s">
        <v>31</v>
      </c>
      <c r="B24" s="235" t="s">
        <v>369</v>
      </c>
      <c r="C24" s="269">
        <f t="shared" si="0"/>
        <v>0</v>
      </c>
      <c r="D24" s="269">
        <f>' 90a'!P28+'92b'!P28</f>
        <v>0</v>
      </c>
      <c r="E24" s="269"/>
    </row>
    <row r="25" spans="1:6" s="221" customFormat="1" x14ac:dyDescent="0.25">
      <c r="A25" s="268" t="s">
        <v>31</v>
      </c>
      <c r="B25" s="235" t="s">
        <v>139</v>
      </c>
      <c r="C25" s="269">
        <f t="shared" si="0"/>
        <v>20500</v>
      </c>
      <c r="D25" s="269">
        <f>' 90a'!P29+'92b'!P29</f>
        <v>20500</v>
      </c>
      <c r="E25" s="269"/>
    </row>
    <row r="26" spans="1:6" s="171" customFormat="1" x14ac:dyDescent="0.25">
      <c r="A26" s="216"/>
      <c r="B26" s="173" t="s">
        <v>34</v>
      </c>
      <c r="C26" s="217">
        <f>SUM(C27:C29)</f>
        <v>96000</v>
      </c>
      <c r="D26" s="217">
        <f>SUM(D27:D29)</f>
        <v>96000</v>
      </c>
      <c r="E26" s="217"/>
    </row>
    <row r="27" spans="1:6" s="175" customFormat="1" x14ac:dyDescent="0.25">
      <c r="A27" s="218" t="s">
        <v>31</v>
      </c>
      <c r="B27" s="221" t="s">
        <v>73</v>
      </c>
      <c r="C27" s="220">
        <f>D27</f>
        <v>42000</v>
      </c>
      <c r="D27" s="220">
        <v>42000</v>
      </c>
      <c r="E27" s="220"/>
    </row>
    <row r="28" spans="1:6" s="175" customFormat="1" x14ac:dyDescent="0.25">
      <c r="A28" s="218" t="s">
        <v>31</v>
      </c>
      <c r="B28" s="222" t="s">
        <v>35</v>
      </c>
      <c r="C28" s="220">
        <f>D28</f>
        <v>54000</v>
      </c>
      <c r="D28" s="220">
        <v>54000</v>
      </c>
      <c r="E28" s="220"/>
    </row>
    <row r="29" spans="1:6" s="175" customFormat="1" x14ac:dyDescent="0.25">
      <c r="A29" s="218" t="s">
        <v>31</v>
      </c>
      <c r="B29" s="222" t="s">
        <v>323</v>
      </c>
      <c r="C29" s="220">
        <f>D29</f>
        <v>0</v>
      </c>
      <c r="D29" s="220"/>
      <c r="E29" s="220"/>
    </row>
    <row r="30" spans="1:6" s="123" customFormat="1" x14ac:dyDescent="0.25">
      <c r="A30" s="214">
        <v>2</v>
      </c>
      <c r="B30" s="166" t="s">
        <v>36</v>
      </c>
      <c r="C30" s="215">
        <f>D30+E30</f>
        <v>0</v>
      </c>
      <c r="D30" s="215"/>
      <c r="E30" s="215"/>
    </row>
    <row r="31" spans="1:6" s="455" customFormat="1" x14ac:dyDescent="0.25">
      <c r="A31" s="214">
        <v>3</v>
      </c>
      <c r="B31" s="166" t="s">
        <v>223</v>
      </c>
      <c r="C31" s="215">
        <f>D31+E31</f>
        <v>0</v>
      </c>
      <c r="D31" s="215"/>
      <c r="E31" s="215"/>
    </row>
    <row r="32" spans="1:6" s="95" customFormat="1" x14ac:dyDescent="0.25">
      <c r="A32" s="139" t="s">
        <v>19</v>
      </c>
      <c r="B32" s="140" t="s">
        <v>37</v>
      </c>
      <c r="C32" s="215">
        <f>SUM(C33:C44)</f>
        <v>716879</v>
      </c>
      <c r="D32" s="215">
        <f>SUM(D33:D44)</f>
        <v>527253</v>
      </c>
      <c r="E32" s="215">
        <f>SUM(E33:E44)</f>
        <v>189626</v>
      </c>
      <c r="F32" s="141"/>
    </row>
    <row r="33" spans="1:9" s="4" customFormat="1" x14ac:dyDescent="0.25">
      <c r="A33" s="31"/>
      <c r="B33" s="7" t="s">
        <v>38</v>
      </c>
      <c r="C33" s="142"/>
      <c r="D33" s="142"/>
      <c r="E33" s="142"/>
    </row>
    <row r="34" spans="1:9" s="4" customFormat="1" ht="31.5" x14ac:dyDescent="0.25">
      <c r="A34" s="234">
        <v>1</v>
      </c>
      <c r="B34" s="15" t="s">
        <v>53</v>
      </c>
      <c r="C34" s="142">
        <f>D34+E34</f>
        <v>109770</v>
      </c>
      <c r="D34" s="220">
        <v>34421</v>
      </c>
      <c r="E34" s="142">
        <v>75349</v>
      </c>
      <c r="I34" s="69"/>
    </row>
    <row r="35" spans="1:9" s="4" customFormat="1" x14ac:dyDescent="0.25">
      <c r="A35" s="234">
        <v>2</v>
      </c>
      <c r="B35" s="15" t="s">
        <v>32</v>
      </c>
      <c r="C35" s="142">
        <f>D35+E35</f>
        <v>366672</v>
      </c>
      <c r="D35" s="142">
        <v>361219</v>
      </c>
      <c r="E35" s="142">
        <v>5453</v>
      </c>
    </row>
    <row r="36" spans="1:9" s="4" customFormat="1" x14ac:dyDescent="0.25">
      <c r="A36" s="234">
        <v>3</v>
      </c>
      <c r="B36" s="15" t="s">
        <v>33</v>
      </c>
      <c r="C36" s="142">
        <f t="shared" ref="C36:C38" si="1">D36+E36</f>
        <v>0</v>
      </c>
      <c r="D36" s="142"/>
      <c r="E36" s="142"/>
      <c r="G36" s="122">
        <f>C32-C35-C44</f>
        <v>343473</v>
      </c>
    </row>
    <row r="37" spans="1:9" s="4" customFormat="1" x14ac:dyDescent="0.25">
      <c r="A37" s="234">
        <v>4</v>
      </c>
      <c r="B37" s="15" t="s">
        <v>49</v>
      </c>
      <c r="C37" s="142">
        <f t="shared" si="1"/>
        <v>0</v>
      </c>
      <c r="D37" s="142"/>
      <c r="E37" s="142"/>
    </row>
    <row r="38" spans="1:9" s="4" customFormat="1" x14ac:dyDescent="0.25">
      <c r="A38" s="234">
        <v>5</v>
      </c>
      <c r="B38" s="15" t="s">
        <v>324</v>
      </c>
      <c r="C38" s="142">
        <f t="shared" si="1"/>
        <v>17536</v>
      </c>
      <c r="D38" s="142">
        <v>13945</v>
      </c>
      <c r="E38" s="142">
        <f>1611+1320+660</f>
        <v>3591</v>
      </c>
    </row>
    <row r="39" spans="1:9" s="4" customFormat="1" x14ac:dyDescent="0.25">
      <c r="A39" s="234">
        <v>6</v>
      </c>
      <c r="B39" s="15" t="s">
        <v>54</v>
      </c>
      <c r="C39" s="142">
        <f t="shared" ref="C39:C47" si="2">D39+E39</f>
        <v>8399</v>
      </c>
      <c r="D39" s="220">
        <v>7079</v>
      </c>
      <c r="E39" s="142">
        <v>1320</v>
      </c>
      <c r="I39" s="69"/>
    </row>
    <row r="40" spans="1:9" s="4" customFormat="1" x14ac:dyDescent="0.25">
      <c r="A40" s="234">
        <v>7</v>
      </c>
      <c r="B40" s="15" t="s">
        <v>75</v>
      </c>
      <c r="C40" s="142">
        <f t="shared" si="2"/>
        <v>9519</v>
      </c>
      <c r="D40" s="220">
        <v>3600</v>
      </c>
      <c r="E40" s="142">
        <v>5919</v>
      </c>
    </row>
    <row r="41" spans="1:9" s="4" customFormat="1" x14ac:dyDescent="0.25">
      <c r="A41" s="234">
        <v>8</v>
      </c>
      <c r="B41" s="15" t="s">
        <v>74</v>
      </c>
      <c r="C41" s="142">
        <f t="shared" si="2"/>
        <v>11536</v>
      </c>
      <c r="D41" s="220">
        <v>2491</v>
      </c>
      <c r="E41" s="142">
        <v>9045</v>
      </c>
    </row>
    <row r="42" spans="1:9" s="4" customFormat="1" x14ac:dyDescent="0.25">
      <c r="A42" s="234">
        <v>9</v>
      </c>
      <c r="B42" s="15" t="s">
        <v>52</v>
      </c>
      <c r="C42" s="142">
        <f t="shared" si="2"/>
        <v>110722</v>
      </c>
      <c r="D42" s="220">
        <v>97522</v>
      </c>
      <c r="E42" s="142">
        <v>13200</v>
      </c>
    </row>
    <row r="43" spans="1:9" s="33" customFormat="1" x14ac:dyDescent="0.25">
      <c r="A43" s="234">
        <v>10</v>
      </c>
      <c r="B43" s="15" t="s">
        <v>76</v>
      </c>
      <c r="C43" s="142">
        <f t="shared" si="2"/>
        <v>75991</v>
      </c>
      <c r="D43" s="220">
        <v>1381</v>
      </c>
      <c r="E43" s="220">
        <f>569+74041</f>
        <v>74610</v>
      </c>
    </row>
    <row r="44" spans="1:9" s="4" customFormat="1" x14ac:dyDescent="0.25">
      <c r="A44" s="234">
        <v>11</v>
      </c>
      <c r="B44" s="15" t="s">
        <v>51</v>
      </c>
      <c r="C44" s="142">
        <f t="shared" si="2"/>
        <v>6734</v>
      </c>
      <c r="D44" s="142">
        <v>5595</v>
      </c>
      <c r="E44" s="142">
        <v>1139</v>
      </c>
    </row>
    <row r="45" spans="1:9" s="6" customFormat="1" x14ac:dyDescent="0.25">
      <c r="A45" s="136" t="s">
        <v>39</v>
      </c>
      <c r="B45" s="121" t="s">
        <v>40</v>
      </c>
      <c r="C45" s="144">
        <f t="shared" si="2"/>
        <v>16254</v>
      </c>
      <c r="D45" s="143">
        <v>13976</v>
      </c>
      <c r="E45" s="143">
        <v>2278</v>
      </c>
    </row>
    <row r="46" spans="1:9" s="6" customFormat="1" ht="31.5" x14ac:dyDescent="0.25">
      <c r="A46" s="225" t="s">
        <v>41</v>
      </c>
      <c r="B46" s="121" t="s">
        <v>326</v>
      </c>
      <c r="C46" s="144">
        <f t="shared" si="2"/>
        <v>0</v>
      </c>
      <c r="D46" s="238"/>
      <c r="E46" s="238"/>
    </row>
    <row r="47" spans="1:9" s="6" customFormat="1" x14ac:dyDescent="0.25">
      <c r="A47" s="136" t="s">
        <v>314</v>
      </c>
      <c r="B47" s="121" t="s">
        <v>318</v>
      </c>
      <c r="C47" s="144">
        <f t="shared" si="2"/>
        <v>0</v>
      </c>
      <c r="D47" s="144"/>
      <c r="E47" s="144"/>
    </row>
    <row r="48" spans="1:9" s="4" customFormat="1" x14ac:dyDescent="0.25">
      <c r="A48" s="136" t="s">
        <v>4</v>
      </c>
      <c r="B48" s="121" t="s">
        <v>42</v>
      </c>
      <c r="C48" s="167">
        <f>C49+C51</f>
        <v>0</v>
      </c>
      <c r="D48" s="167">
        <f t="shared" ref="D48:E48" si="3">D49+D51</f>
        <v>0</v>
      </c>
      <c r="E48" s="167">
        <f t="shared" si="3"/>
        <v>0</v>
      </c>
    </row>
    <row r="49" spans="1:5" s="4" customFormat="1" x14ac:dyDescent="0.25">
      <c r="A49" s="136" t="s">
        <v>6</v>
      </c>
      <c r="B49" s="121" t="s">
        <v>43</v>
      </c>
      <c r="C49" s="167">
        <f>C50</f>
        <v>0</v>
      </c>
      <c r="D49" s="167">
        <f>D50</f>
        <v>0</v>
      </c>
      <c r="E49" s="167">
        <f t="shared" ref="E49" si="4">E50</f>
        <v>0</v>
      </c>
    </row>
    <row r="50" spans="1:5" s="4" customFormat="1" x14ac:dyDescent="0.25">
      <c r="A50" s="136"/>
      <c r="B50" s="7" t="s">
        <v>229</v>
      </c>
      <c r="C50" s="142">
        <f>D50+E50</f>
        <v>0</v>
      </c>
      <c r="D50" s="142"/>
      <c r="E50" s="142"/>
    </row>
    <row r="51" spans="1:5" s="4" customFormat="1" x14ac:dyDescent="0.25">
      <c r="A51" s="136" t="s">
        <v>19</v>
      </c>
      <c r="B51" s="121" t="s">
        <v>44</v>
      </c>
      <c r="C51" s="167">
        <f>C52</f>
        <v>0</v>
      </c>
      <c r="D51" s="167">
        <f t="shared" ref="D51:E51" si="5">D52</f>
        <v>0</v>
      </c>
      <c r="E51" s="167">
        <f t="shared" si="5"/>
        <v>0</v>
      </c>
    </row>
    <row r="52" spans="1:5" s="4" customFormat="1" x14ac:dyDescent="0.25">
      <c r="A52" s="136"/>
      <c r="B52" s="7" t="s">
        <v>230</v>
      </c>
      <c r="C52" s="142">
        <f>D52+E52</f>
        <v>0</v>
      </c>
      <c r="D52" s="142"/>
      <c r="E52" s="142"/>
    </row>
    <row r="53" spans="1:5" s="5" customFormat="1" x14ac:dyDescent="0.25">
      <c r="A53" s="233" t="s">
        <v>322</v>
      </c>
      <c r="B53" s="232" t="s">
        <v>319</v>
      </c>
      <c r="C53" s="232"/>
      <c r="D53" s="232"/>
      <c r="E53" s="232"/>
    </row>
  </sheetData>
  <mergeCells count="12">
    <mergeCell ref="A7:A9"/>
    <mergeCell ref="B7:B9"/>
    <mergeCell ref="C7:C9"/>
    <mergeCell ref="D7:E7"/>
    <mergeCell ref="D8:D9"/>
    <mergeCell ref="E8:E9"/>
    <mergeCell ref="D6:E6"/>
    <mergeCell ref="A1:B1"/>
    <mergeCell ref="D1:E1"/>
    <mergeCell ref="A2:B2"/>
    <mergeCell ref="A4:E4"/>
    <mergeCell ref="A5:E5"/>
  </mergeCells>
  <pageMargins left="0.62" right="0.118110236220472" top="0.4" bottom="0.26" header="0.25" footer="0.2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4" workbookViewId="0">
      <selection activeCell="A29" sqref="A29:XFD29"/>
    </sheetView>
  </sheetViews>
  <sheetFormatPr defaultColWidth="9.140625" defaultRowHeight="15.75" x14ac:dyDescent="0.25"/>
  <cols>
    <col min="1" max="1" width="8.28515625" style="2" customWidth="1"/>
    <col min="2" max="2" width="58.5703125" style="2" customWidth="1"/>
    <col min="3" max="3" width="24.42578125" style="2" customWidth="1"/>
    <col min="4" max="5" width="11.5703125" style="2" bestFit="1" customWidth="1"/>
    <col min="6" max="16384" width="9.140625" style="2"/>
  </cols>
  <sheetData>
    <row r="1" spans="1:5" ht="15.75" customHeight="1" x14ac:dyDescent="0.25">
      <c r="A1" s="471" t="str">
        <f>'84'!A1:B1</f>
        <v>ỦY BAN NHÂN DÂN</v>
      </c>
      <c r="B1" s="471"/>
      <c r="C1" s="46" t="s">
        <v>149</v>
      </c>
      <c r="D1" s="1"/>
    </row>
    <row r="2" spans="1:5" ht="15.6" x14ac:dyDescent="0.35">
      <c r="A2" s="471" t="str">
        <f>'84'!A2:B2</f>
        <v xml:space="preserve">   HUYỆN LẤP VÒ</v>
      </c>
      <c r="B2" s="471"/>
    </row>
    <row r="3" spans="1:5" ht="15.6" x14ac:dyDescent="0.35">
      <c r="A3" s="47"/>
      <c r="B3" s="47"/>
    </row>
    <row r="4" spans="1:5" ht="38.25" customHeight="1" x14ac:dyDescent="0.3">
      <c r="A4" s="467" t="s">
        <v>379</v>
      </c>
      <c r="B4" s="467"/>
      <c r="C4" s="467"/>
      <c r="D4" s="12"/>
      <c r="E4" s="10"/>
    </row>
    <row r="5" spans="1:5" ht="41.25" customHeight="1" x14ac:dyDescent="0.4">
      <c r="A5" s="462" t="str">
        <f>'84'!A5:E5</f>
        <v>(Ban hành kèm theo Quyết định số      /QĐ-UBND.HC ngày       /01/2024 của Ủy ban nhân dân Huyện)</v>
      </c>
      <c r="B5" s="462"/>
      <c r="C5" s="462"/>
      <c r="D5" s="68"/>
      <c r="E5" s="68"/>
    </row>
    <row r="6" spans="1:5" ht="18.75" x14ac:dyDescent="0.3">
      <c r="C6" s="155" t="s">
        <v>158</v>
      </c>
      <c r="D6" s="11"/>
    </row>
    <row r="7" spans="1:5" ht="24.75" customHeight="1" x14ac:dyDescent="0.25">
      <c r="A7" s="13" t="s">
        <v>0</v>
      </c>
      <c r="B7" s="13" t="s">
        <v>26</v>
      </c>
      <c r="C7" s="13" t="s">
        <v>45</v>
      </c>
    </row>
    <row r="8" spans="1:5" s="6" customFormat="1" ht="16.5" x14ac:dyDescent="0.25">
      <c r="A8" s="106"/>
      <c r="B8" s="124" t="s">
        <v>165</v>
      </c>
      <c r="C8" s="125">
        <f>C9+C12</f>
        <v>806322</v>
      </c>
      <c r="D8" s="126"/>
      <c r="E8" s="126"/>
    </row>
    <row r="9" spans="1:5" s="6" customFormat="1" ht="36.75" customHeight="1" x14ac:dyDescent="0.25">
      <c r="A9" s="106" t="s">
        <v>3</v>
      </c>
      <c r="B9" s="65" t="s">
        <v>325</v>
      </c>
      <c r="C9" s="125">
        <f>C10+C11</f>
        <v>169093</v>
      </c>
    </row>
    <row r="10" spans="1:5" s="6" customFormat="1" ht="18.75" x14ac:dyDescent="0.25">
      <c r="A10" s="106" t="s">
        <v>6</v>
      </c>
      <c r="B10" s="65" t="s">
        <v>77</v>
      </c>
      <c r="C10" s="61">
        <f>'82'!C26</f>
        <v>117862</v>
      </c>
    </row>
    <row r="11" spans="1:5" s="6" customFormat="1" ht="18.75" x14ac:dyDescent="0.25">
      <c r="A11" s="106" t="s">
        <v>19</v>
      </c>
      <c r="B11" s="65" t="s">
        <v>71</v>
      </c>
      <c r="C11" s="61">
        <f>'82'!C27</f>
        <v>51231</v>
      </c>
    </row>
    <row r="12" spans="1:5" s="4" customFormat="1" ht="16.5" x14ac:dyDescent="0.25">
      <c r="A12" s="106" t="s">
        <v>4</v>
      </c>
      <c r="B12" s="65" t="s">
        <v>188</v>
      </c>
      <c r="C12" s="125">
        <f>C14+C30+C43+C44+C45</f>
        <v>637229</v>
      </c>
      <c r="E12" s="122"/>
    </row>
    <row r="13" spans="1:5" s="4" customFormat="1" ht="16.5" x14ac:dyDescent="0.25">
      <c r="A13" s="64"/>
      <c r="B13" s="127" t="s">
        <v>38</v>
      </c>
      <c r="C13" s="64"/>
      <c r="D13" s="122"/>
    </row>
    <row r="14" spans="1:5" s="123" customFormat="1" ht="16.5" x14ac:dyDescent="0.25">
      <c r="A14" s="128" t="s">
        <v>6</v>
      </c>
      <c r="B14" s="129" t="s">
        <v>28</v>
      </c>
      <c r="C14" s="168">
        <f>C15+C28+C29</f>
        <v>96000</v>
      </c>
    </row>
    <row r="15" spans="1:5" s="171" customFormat="1" ht="17.25" x14ac:dyDescent="0.25">
      <c r="A15" s="169">
        <v>1</v>
      </c>
      <c r="B15" s="166" t="s">
        <v>29</v>
      </c>
      <c r="C15" s="170">
        <f>SUM(C17:C27)</f>
        <v>96000</v>
      </c>
    </row>
    <row r="16" spans="1:5" s="175" customFormat="1" ht="16.5" x14ac:dyDescent="0.25">
      <c r="A16" s="172"/>
      <c r="B16" s="173" t="s">
        <v>30</v>
      </c>
      <c r="C16" s="174"/>
    </row>
    <row r="17" spans="1:3" s="175" customFormat="1" ht="16.5" x14ac:dyDescent="0.25">
      <c r="A17" s="172" t="s">
        <v>46</v>
      </c>
      <c r="B17" s="222" t="s">
        <v>370</v>
      </c>
      <c r="C17" s="223">
        <f>'84'!C15</f>
        <v>1371</v>
      </c>
    </row>
    <row r="18" spans="1:3" s="175" customFormat="1" ht="16.5" x14ac:dyDescent="0.25">
      <c r="A18" s="172" t="s">
        <v>47</v>
      </c>
      <c r="B18" s="222" t="s">
        <v>231</v>
      </c>
      <c r="C18" s="223">
        <f>'84'!C16</f>
        <v>0</v>
      </c>
    </row>
    <row r="19" spans="1:3" s="175" customFormat="1" ht="16.5" x14ac:dyDescent="0.25">
      <c r="A19" s="172" t="s">
        <v>48</v>
      </c>
      <c r="B19" s="235" t="s">
        <v>136</v>
      </c>
      <c r="C19" s="223">
        <f>'84'!C17</f>
        <v>0</v>
      </c>
    </row>
    <row r="20" spans="1:3" s="175" customFormat="1" ht="16.5" x14ac:dyDescent="0.25">
      <c r="A20" s="172" t="s">
        <v>50</v>
      </c>
      <c r="B20" s="235" t="s">
        <v>232</v>
      </c>
      <c r="C20" s="223">
        <f>'84'!C18</f>
        <v>2800</v>
      </c>
    </row>
    <row r="21" spans="1:3" s="175" customFormat="1" ht="16.5" x14ac:dyDescent="0.25">
      <c r="A21" s="172" t="s">
        <v>238</v>
      </c>
      <c r="B21" s="418" t="s">
        <v>449</v>
      </c>
      <c r="C21" s="223">
        <f>'84'!C19</f>
        <v>17929</v>
      </c>
    </row>
    <row r="22" spans="1:3" s="175" customFormat="1" ht="16.5" x14ac:dyDescent="0.25">
      <c r="A22" s="172" t="s">
        <v>239</v>
      </c>
      <c r="B22" s="235" t="s">
        <v>366</v>
      </c>
      <c r="C22" s="223">
        <f>'84'!C20</f>
        <v>6200</v>
      </c>
    </row>
    <row r="23" spans="1:3" s="175" customFormat="1" ht="16.5" x14ac:dyDescent="0.25">
      <c r="A23" s="172" t="s">
        <v>240</v>
      </c>
      <c r="B23" s="235" t="s">
        <v>140</v>
      </c>
      <c r="C23" s="223">
        <f>'84'!C21</f>
        <v>29062</v>
      </c>
    </row>
    <row r="24" spans="1:3" s="175" customFormat="1" ht="16.5" x14ac:dyDescent="0.25">
      <c r="A24" s="172" t="s">
        <v>241</v>
      </c>
      <c r="B24" s="235" t="s">
        <v>367</v>
      </c>
      <c r="C24" s="223">
        <f>'84'!C22</f>
        <v>15585</v>
      </c>
    </row>
    <row r="25" spans="1:3" s="175" customFormat="1" ht="16.5" x14ac:dyDescent="0.25">
      <c r="A25" s="172" t="s">
        <v>242</v>
      </c>
      <c r="B25" s="235" t="s">
        <v>368</v>
      </c>
      <c r="C25" s="223">
        <f>'84'!C23</f>
        <v>2553</v>
      </c>
    </row>
    <row r="26" spans="1:3" s="175" customFormat="1" ht="16.5" x14ac:dyDescent="0.25">
      <c r="A26" s="172" t="s">
        <v>313</v>
      </c>
      <c r="B26" s="235" t="s">
        <v>369</v>
      </c>
      <c r="C26" s="223">
        <f>'84'!C24</f>
        <v>0</v>
      </c>
    </row>
    <row r="27" spans="1:3" s="23" customFormat="1" ht="16.5" x14ac:dyDescent="0.25">
      <c r="A27" s="172" t="s">
        <v>465</v>
      </c>
      <c r="B27" s="235" t="s">
        <v>139</v>
      </c>
      <c r="C27" s="223">
        <f>'84'!C25</f>
        <v>20500</v>
      </c>
    </row>
    <row r="28" spans="1:3" s="123" customFormat="1" ht="16.5" x14ac:dyDescent="0.25">
      <c r="A28" s="128">
        <v>2</v>
      </c>
      <c r="B28" s="129" t="s">
        <v>36</v>
      </c>
      <c r="C28" s="170">
        <f>'84'!D30</f>
        <v>0</v>
      </c>
    </row>
    <row r="29" spans="1:3" s="455" customFormat="1" x14ac:dyDescent="0.25">
      <c r="A29" s="214">
        <v>3</v>
      </c>
      <c r="B29" s="166" t="s">
        <v>223</v>
      </c>
      <c r="C29" s="170">
        <f>'84'!D31</f>
        <v>0</v>
      </c>
    </row>
    <row r="30" spans="1:3" s="6" customFormat="1" ht="16.5" x14ac:dyDescent="0.25">
      <c r="A30" s="106" t="s">
        <v>19</v>
      </c>
      <c r="B30" s="65" t="s">
        <v>37</v>
      </c>
      <c r="C30" s="66">
        <f>SUM(C31:C42)</f>
        <v>527253</v>
      </c>
    </row>
    <row r="31" spans="1:3" s="4" customFormat="1" ht="16.5" x14ac:dyDescent="0.25">
      <c r="A31" s="64"/>
      <c r="B31" s="127" t="s">
        <v>38</v>
      </c>
      <c r="C31" s="64"/>
    </row>
    <row r="32" spans="1:3" s="4" customFormat="1" ht="31.5" x14ac:dyDescent="0.25">
      <c r="A32" s="234">
        <v>1</v>
      </c>
      <c r="B32" s="15" t="s">
        <v>53</v>
      </c>
      <c r="C32" s="14">
        <f>'84'!D34</f>
        <v>34421</v>
      </c>
    </row>
    <row r="33" spans="1:4" s="4" customFormat="1" x14ac:dyDescent="0.25">
      <c r="A33" s="234">
        <v>2</v>
      </c>
      <c r="B33" s="15" t="s">
        <v>32</v>
      </c>
      <c r="C33" s="14">
        <f>'84'!D35</f>
        <v>361219</v>
      </c>
    </row>
    <row r="34" spans="1:4" s="4" customFormat="1" x14ac:dyDescent="0.25">
      <c r="A34" s="234">
        <v>3</v>
      </c>
      <c r="B34" s="15" t="s">
        <v>33</v>
      </c>
      <c r="C34" s="14">
        <f>'84'!D36</f>
        <v>0</v>
      </c>
    </row>
    <row r="35" spans="1:4" s="4" customFormat="1" x14ac:dyDescent="0.25">
      <c r="A35" s="234">
        <v>4</v>
      </c>
      <c r="B35" s="15" t="s">
        <v>49</v>
      </c>
      <c r="C35" s="14">
        <f>'84'!D37</f>
        <v>0</v>
      </c>
      <c r="D35" s="122"/>
    </row>
    <row r="36" spans="1:4" s="33" customFormat="1" x14ac:dyDescent="0.25">
      <c r="A36" s="234">
        <v>5</v>
      </c>
      <c r="B36" s="15" t="s">
        <v>324</v>
      </c>
      <c r="C36" s="14">
        <f>'84'!D38</f>
        <v>13945</v>
      </c>
    </row>
    <row r="37" spans="1:4" s="33" customFormat="1" x14ac:dyDescent="0.25">
      <c r="A37" s="234">
        <v>6</v>
      </c>
      <c r="B37" s="15" t="s">
        <v>54</v>
      </c>
      <c r="C37" s="14">
        <f>'84'!D39</f>
        <v>7079</v>
      </c>
    </row>
    <row r="38" spans="1:4" s="4" customFormat="1" x14ac:dyDescent="0.25">
      <c r="A38" s="234">
        <v>7</v>
      </c>
      <c r="B38" s="15" t="s">
        <v>75</v>
      </c>
      <c r="C38" s="14">
        <f>'84'!D40</f>
        <v>3600</v>
      </c>
    </row>
    <row r="39" spans="1:4" s="4" customFormat="1" ht="15.6" x14ac:dyDescent="0.35">
      <c r="A39" s="234">
        <v>8</v>
      </c>
      <c r="B39" s="15" t="s">
        <v>74</v>
      </c>
      <c r="C39" s="14">
        <f>'84'!D41</f>
        <v>2491</v>
      </c>
    </row>
    <row r="40" spans="1:4" s="4" customFormat="1" x14ac:dyDescent="0.25">
      <c r="A40" s="234">
        <v>9</v>
      </c>
      <c r="B40" s="15" t="s">
        <v>52</v>
      </c>
      <c r="C40" s="14">
        <f>'84'!D42</f>
        <v>97522</v>
      </c>
    </row>
    <row r="41" spans="1:4" s="4" customFormat="1" x14ac:dyDescent="0.25">
      <c r="A41" s="234">
        <v>10</v>
      </c>
      <c r="B41" s="15" t="s">
        <v>76</v>
      </c>
      <c r="C41" s="14">
        <f>'84'!D43</f>
        <v>1381</v>
      </c>
    </row>
    <row r="42" spans="1:4" s="4" customFormat="1" x14ac:dyDescent="0.25">
      <c r="A42" s="234">
        <v>11</v>
      </c>
      <c r="B42" s="15" t="s">
        <v>51</v>
      </c>
      <c r="C42" s="14">
        <f>'84'!D44</f>
        <v>5595</v>
      </c>
    </row>
    <row r="43" spans="1:4" s="6" customFormat="1" ht="16.5" x14ac:dyDescent="0.25">
      <c r="A43" s="106" t="s">
        <v>39</v>
      </c>
      <c r="B43" s="65" t="s">
        <v>55</v>
      </c>
      <c r="C43" s="66">
        <f>'84'!D45</f>
        <v>13976</v>
      </c>
    </row>
    <row r="44" spans="1:4" s="6" customFormat="1" ht="16.5" x14ac:dyDescent="0.25">
      <c r="A44" s="225" t="s">
        <v>41</v>
      </c>
      <c r="B44" s="121" t="s">
        <v>326</v>
      </c>
      <c r="C44" s="66"/>
    </row>
    <row r="45" spans="1:4" s="6" customFormat="1" ht="16.5" x14ac:dyDescent="0.25">
      <c r="A45" s="225" t="s">
        <v>314</v>
      </c>
      <c r="B45" s="121" t="s">
        <v>318</v>
      </c>
      <c r="C45" s="66"/>
    </row>
    <row r="46" spans="1:4" s="6" customFormat="1" ht="16.5" x14ac:dyDescent="0.25">
      <c r="A46" s="224" t="s">
        <v>322</v>
      </c>
      <c r="B46" s="232" t="s">
        <v>319</v>
      </c>
      <c r="C46" s="66"/>
    </row>
  </sheetData>
  <mergeCells count="4">
    <mergeCell ref="A1:B1"/>
    <mergeCell ref="A2:B2"/>
    <mergeCell ref="A4:C4"/>
    <mergeCell ref="A5:C5"/>
  </mergeCells>
  <pageMargins left="0.87" right="0.118110236220472" top="0.38" bottom="0.118110236220472" header="0.118110236220472" footer="0.118110236220472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C12" sqref="C12"/>
    </sheetView>
  </sheetViews>
  <sheetFormatPr defaultRowHeight="15" x14ac:dyDescent="0.25"/>
  <cols>
    <col min="2" max="2" width="34.140625" customWidth="1"/>
    <col min="3" max="3" width="10.42578125" customWidth="1"/>
    <col min="4" max="4" width="11" customWidth="1"/>
    <col min="5" max="5" width="12" customWidth="1"/>
    <col min="12" max="12" width="9.140625" bestFit="1" customWidth="1"/>
  </cols>
  <sheetData>
    <row r="1" spans="1:12" ht="15.75" x14ac:dyDescent="0.25">
      <c r="A1" s="475" t="str">
        <f>'85'!A1:B1</f>
        <v>ỦY BAN NHÂN DÂN</v>
      </c>
      <c r="B1" s="475"/>
      <c r="C1" s="159"/>
      <c r="D1" s="92"/>
      <c r="E1" s="92"/>
      <c r="F1" s="92"/>
      <c r="G1" s="92"/>
      <c r="H1" s="92"/>
      <c r="I1" s="475" t="s">
        <v>150</v>
      </c>
      <c r="J1" s="475"/>
      <c r="K1" s="475"/>
    </row>
    <row r="2" spans="1:12" ht="15.75" x14ac:dyDescent="0.25">
      <c r="A2" s="475" t="str">
        <f>'85'!A2:B2</f>
        <v xml:space="preserve">   HUYỆN LẤP VÒ</v>
      </c>
      <c r="B2" s="475"/>
      <c r="C2" s="160"/>
      <c r="D2" s="92"/>
      <c r="E2" s="92"/>
      <c r="F2" s="92"/>
      <c r="G2" s="92"/>
      <c r="H2" s="92"/>
      <c r="I2" s="92"/>
      <c r="J2" s="92"/>
      <c r="K2" s="92"/>
    </row>
    <row r="3" spans="1:12" ht="15.6" x14ac:dyDescent="0.35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18.75" x14ac:dyDescent="0.3">
      <c r="A4" s="476" t="s">
        <v>378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</row>
    <row r="5" spans="1:12" ht="18.75" x14ac:dyDescent="0.3">
      <c r="A5" s="477" t="str">
        <f>'85'!A5:C5</f>
        <v>(Ban hành kèm theo Quyết định số      /QĐ-UBND.HC ngày       /01/2024 của Ủy ban nhân dân Huyện)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</row>
    <row r="6" spans="1:12" ht="18.75" x14ac:dyDescent="0.3">
      <c r="A6" s="93"/>
      <c r="B6" s="92"/>
      <c r="C6" s="92"/>
      <c r="D6" s="181"/>
      <c r="E6" s="92"/>
      <c r="F6" s="92"/>
      <c r="G6" s="92"/>
      <c r="H6" s="92"/>
      <c r="I6" s="94"/>
      <c r="J6" s="92"/>
      <c r="K6" s="157" t="s">
        <v>158</v>
      </c>
    </row>
    <row r="7" spans="1:12" s="295" customFormat="1" ht="26.1" customHeight="1" x14ac:dyDescent="0.2">
      <c r="A7" s="472" t="s">
        <v>0</v>
      </c>
      <c r="B7" s="472" t="s">
        <v>56</v>
      </c>
      <c r="C7" s="472" t="s">
        <v>57</v>
      </c>
      <c r="D7" s="472" t="s">
        <v>58</v>
      </c>
      <c r="E7" s="472" t="s">
        <v>59</v>
      </c>
      <c r="F7" s="472" t="s">
        <v>60</v>
      </c>
      <c r="G7" s="472" t="s">
        <v>328</v>
      </c>
      <c r="H7" s="472" t="s">
        <v>61</v>
      </c>
      <c r="I7" s="472"/>
      <c r="J7" s="472"/>
      <c r="K7" s="472" t="s">
        <v>327</v>
      </c>
    </row>
    <row r="8" spans="1:12" s="295" customFormat="1" ht="77.45" customHeight="1" x14ac:dyDescent="0.2">
      <c r="A8" s="472"/>
      <c r="B8" s="472"/>
      <c r="C8" s="472"/>
      <c r="D8" s="472"/>
      <c r="E8" s="472"/>
      <c r="F8" s="472"/>
      <c r="G8" s="472"/>
      <c r="H8" s="296" t="s">
        <v>62</v>
      </c>
      <c r="I8" s="296" t="s">
        <v>63</v>
      </c>
      <c r="J8" s="296" t="s">
        <v>64</v>
      </c>
      <c r="K8" s="472"/>
    </row>
    <row r="9" spans="1:12" ht="14.45" x14ac:dyDescent="0.35">
      <c r="A9" s="96" t="s">
        <v>3</v>
      </c>
      <c r="B9" s="96" t="s">
        <v>4</v>
      </c>
      <c r="C9" s="96">
        <v>1</v>
      </c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424"/>
    </row>
    <row r="10" spans="1:12" x14ac:dyDescent="0.25">
      <c r="A10" s="473" t="s">
        <v>62</v>
      </c>
      <c r="B10" s="474"/>
      <c r="C10" s="97">
        <f>C11+C12+C91+C92+C93+C94-1</f>
        <v>637228.94660000002</v>
      </c>
      <c r="D10" s="97">
        <f t="shared" ref="D10:K10" si="0">D11+D12+D91+D92+D93+D94</f>
        <v>96000</v>
      </c>
      <c r="E10" s="97">
        <f>E11+E12+E91+E92+E93+E94</f>
        <v>527253.47700000007</v>
      </c>
      <c r="F10" s="97">
        <f t="shared" si="0"/>
        <v>13976.4696</v>
      </c>
      <c r="G10" s="97">
        <f t="shared" si="0"/>
        <v>0</v>
      </c>
      <c r="H10" s="97">
        <f t="shared" si="0"/>
        <v>0</v>
      </c>
      <c r="I10" s="97">
        <f t="shared" si="0"/>
        <v>0</v>
      </c>
      <c r="J10" s="97">
        <f t="shared" si="0"/>
        <v>0</v>
      </c>
      <c r="K10" s="97">
        <f t="shared" si="0"/>
        <v>0</v>
      </c>
      <c r="L10" s="424"/>
    </row>
    <row r="11" spans="1:12" x14ac:dyDescent="0.25">
      <c r="A11" s="294" t="s">
        <v>6</v>
      </c>
      <c r="B11" s="180" t="s">
        <v>28</v>
      </c>
      <c r="C11" s="99">
        <f>SUM(D11:G11,K11)</f>
        <v>96000</v>
      </c>
      <c r="D11" s="97">
        <f>'84'!C12</f>
        <v>96000</v>
      </c>
      <c r="E11" s="97"/>
      <c r="F11" s="97"/>
      <c r="G11" s="97"/>
      <c r="H11" s="97"/>
      <c r="I11" s="97"/>
      <c r="J11" s="97"/>
      <c r="K11" s="97"/>
    </row>
    <row r="12" spans="1:12" ht="15.75" x14ac:dyDescent="0.25">
      <c r="A12" s="107" t="s">
        <v>19</v>
      </c>
      <c r="B12" s="108" t="s">
        <v>330</v>
      </c>
      <c r="C12" s="99">
        <f t="shared" ref="C12:K12" si="1">SUM(C13:C90)</f>
        <v>527253.47700000007</v>
      </c>
      <c r="D12" s="99">
        <f t="shared" si="1"/>
        <v>0</v>
      </c>
      <c r="E12" s="99">
        <f>SUM(E13:E90)</f>
        <v>527253.47700000007</v>
      </c>
      <c r="F12" s="99">
        <f t="shared" si="1"/>
        <v>0</v>
      </c>
      <c r="G12" s="99">
        <f t="shared" si="1"/>
        <v>0</v>
      </c>
      <c r="H12" s="99">
        <f t="shared" si="1"/>
        <v>0</v>
      </c>
      <c r="I12" s="99">
        <f t="shared" si="1"/>
        <v>0</v>
      </c>
      <c r="J12" s="99">
        <f t="shared" si="1"/>
        <v>0</v>
      </c>
      <c r="K12" s="99">
        <f t="shared" si="1"/>
        <v>0</v>
      </c>
    </row>
    <row r="13" spans="1:12" ht="15.75" x14ac:dyDescent="0.25">
      <c r="A13" s="109">
        <v>1</v>
      </c>
      <c r="B13" s="110" t="s">
        <v>110</v>
      </c>
      <c r="C13" s="100">
        <f t="shared" ref="C13:C44" si="2">D13+E13+F13+G13+H13+K13</f>
        <v>8364</v>
      </c>
      <c r="D13" s="100"/>
      <c r="E13" s="100">
        <v>8364</v>
      </c>
      <c r="F13" s="100"/>
      <c r="G13" s="100"/>
      <c r="H13" s="100"/>
      <c r="I13" s="100"/>
      <c r="J13" s="100"/>
      <c r="K13" s="100"/>
    </row>
    <row r="14" spans="1:12" ht="15.75" x14ac:dyDescent="0.25">
      <c r="A14" s="109">
        <v>2</v>
      </c>
      <c r="B14" s="110" t="s">
        <v>192</v>
      </c>
      <c r="C14" s="100">
        <f t="shared" si="2"/>
        <v>2203.5</v>
      </c>
      <c r="D14" s="111"/>
      <c r="E14" s="111">
        <v>2203.5</v>
      </c>
      <c r="F14" s="111"/>
      <c r="G14" s="111"/>
      <c r="H14" s="111"/>
      <c r="I14" s="111"/>
      <c r="J14" s="111"/>
      <c r="K14" s="111"/>
    </row>
    <row r="15" spans="1:12" ht="15.75" x14ac:dyDescent="0.25">
      <c r="A15" s="109">
        <v>3</v>
      </c>
      <c r="B15" s="110" t="s">
        <v>191</v>
      </c>
      <c r="C15" s="100">
        <f t="shared" si="2"/>
        <v>11371.902</v>
      </c>
      <c r="D15" s="100"/>
      <c r="E15" s="228">
        <v>11371.902</v>
      </c>
      <c r="F15" s="100"/>
      <c r="G15" s="100"/>
      <c r="H15" s="100"/>
      <c r="I15" s="100"/>
      <c r="J15" s="100"/>
      <c r="K15" s="100"/>
    </row>
    <row r="16" spans="1:12" ht="15.75" x14ac:dyDescent="0.25">
      <c r="A16" s="109">
        <v>4</v>
      </c>
      <c r="B16" s="110" t="s">
        <v>190</v>
      </c>
      <c r="C16" s="100">
        <f t="shared" si="2"/>
        <v>1137</v>
      </c>
      <c r="D16" s="111"/>
      <c r="E16" s="111">
        <v>1137</v>
      </c>
      <c r="F16" s="111"/>
      <c r="G16" s="111"/>
      <c r="H16" s="111"/>
      <c r="I16" s="111"/>
      <c r="J16" s="111"/>
      <c r="K16" s="111"/>
    </row>
    <row r="17" spans="1:11" ht="15.75" x14ac:dyDescent="0.25">
      <c r="A17" s="109">
        <v>5</v>
      </c>
      <c r="B17" s="110" t="s">
        <v>189</v>
      </c>
      <c r="C17" s="100">
        <f t="shared" si="2"/>
        <v>1640.8040000000001</v>
      </c>
      <c r="D17" s="100"/>
      <c r="E17" s="228">
        <v>1640.8040000000001</v>
      </c>
      <c r="F17" s="100"/>
      <c r="G17" s="100"/>
      <c r="H17" s="100"/>
      <c r="I17" s="100"/>
      <c r="J17" s="100"/>
      <c r="K17" s="100"/>
    </row>
    <row r="18" spans="1:11" ht="15.75" x14ac:dyDescent="0.25">
      <c r="A18" s="109">
        <v>6</v>
      </c>
      <c r="B18" s="110" t="s">
        <v>111</v>
      </c>
      <c r="C18" s="100">
        <f t="shared" si="2"/>
        <v>4113.4759999999997</v>
      </c>
      <c r="D18" s="111"/>
      <c r="E18" s="229">
        <v>4113.4759999999997</v>
      </c>
      <c r="F18" s="111"/>
      <c r="G18" s="111"/>
      <c r="H18" s="111"/>
      <c r="I18" s="111"/>
      <c r="J18" s="111"/>
      <c r="K18" s="111"/>
    </row>
    <row r="19" spans="1:11" ht="15.75" x14ac:dyDescent="0.25">
      <c r="A19" s="109">
        <v>7</v>
      </c>
      <c r="B19" s="110" t="s">
        <v>194</v>
      </c>
      <c r="C19" s="100">
        <f t="shared" si="2"/>
        <v>8431.393</v>
      </c>
      <c r="D19" s="111"/>
      <c r="E19" s="229">
        <v>8431.393</v>
      </c>
      <c r="F19" s="111"/>
      <c r="G19" s="111"/>
      <c r="H19" s="111"/>
      <c r="I19" s="111"/>
      <c r="J19" s="111"/>
      <c r="K19" s="111"/>
    </row>
    <row r="20" spans="1:11" ht="15.75" x14ac:dyDescent="0.25">
      <c r="A20" s="109">
        <v>8</v>
      </c>
      <c r="B20" s="110" t="s">
        <v>195</v>
      </c>
      <c r="C20" s="100">
        <f t="shared" si="2"/>
        <v>6746.3410000000003</v>
      </c>
      <c r="D20" s="111"/>
      <c r="E20" s="229">
        <v>6746.3410000000003</v>
      </c>
      <c r="F20" s="111"/>
      <c r="G20" s="111"/>
      <c r="H20" s="111"/>
      <c r="I20" s="111"/>
      <c r="J20" s="111"/>
      <c r="K20" s="111"/>
    </row>
    <row r="21" spans="1:11" ht="15.75" x14ac:dyDescent="0.25">
      <c r="A21" s="109">
        <v>9</v>
      </c>
      <c r="B21" s="110" t="s">
        <v>193</v>
      </c>
      <c r="C21" s="100">
        <f t="shared" si="2"/>
        <v>31028.187000000002</v>
      </c>
      <c r="D21" s="111"/>
      <c r="E21" s="229">
        <v>31028.187000000002</v>
      </c>
      <c r="F21" s="111"/>
      <c r="G21" s="111"/>
      <c r="H21" s="111"/>
      <c r="I21" s="111"/>
      <c r="J21" s="111"/>
      <c r="K21" s="111"/>
    </row>
    <row r="22" spans="1:11" ht="15.75" x14ac:dyDescent="0.25">
      <c r="A22" s="109">
        <v>10</v>
      </c>
      <c r="B22" s="110" t="s">
        <v>197</v>
      </c>
      <c r="C22" s="100">
        <f t="shared" si="2"/>
        <v>1060</v>
      </c>
      <c r="D22" s="100"/>
      <c r="E22" s="100">
        <v>1060</v>
      </c>
      <c r="F22" s="100"/>
      <c r="G22" s="100"/>
      <c r="H22" s="100"/>
      <c r="I22" s="100"/>
      <c r="J22" s="100"/>
      <c r="K22" s="100"/>
    </row>
    <row r="23" spans="1:11" ht="15.75" x14ac:dyDescent="0.25">
      <c r="A23" s="109">
        <v>11</v>
      </c>
      <c r="B23" s="110" t="s">
        <v>196</v>
      </c>
      <c r="C23" s="100">
        <f t="shared" si="2"/>
        <v>7083.0910000000003</v>
      </c>
      <c r="D23" s="111"/>
      <c r="E23" s="229">
        <v>7083.0910000000003</v>
      </c>
      <c r="F23" s="112"/>
      <c r="G23" s="112"/>
      <c r="H23" s="112"/>
      <c r="I23" s="112"/>
      <c r="J23" s="112"/>
      <c r="K23" s="112"/>
    </row>
    <row r="24" spans="1:11" ht="15.75" x14ac:dyDescent="0.25">
      <c r="A24" s="109">
        <v>12</v>
      </c>
      <c r="B24" s="110" t="s">
        <v>112</v>
      </c>
      <c r="C24" s="100">
        <f t="shared" si="2"/>
        <v>660</v>
      </c>
      <c r="D24" s="100"/>
      <c r="E24" s="100">
        <v>660</v>
      </c>
      <c r="F24" s="100"/>
      <c r="G24" s="100"/>
      <c r="H24" s="100"/>
      <c r="I24" s="100"/>
      <c r="J24" s="100"/>
      <c r="K24" s="100"/>
    </row>
    <row r="25" spans="1:11" ht="15.75" x14ac:dyDescent="0.25">
      <c r="A25" s="109">
        <v>13</v>
      </c>
      <c r="B25" s="110" t="s">
        <v>199</v>
      </c>
      <c r="C25" s="100">
        <f t="shared" si="2"/>
        <v>1674</v>
      </c>
      <c r="D25" s="111"/>
      <c r="E25" s="111">
        <v>1674</v>
      </c>
      <c r="F25" s="111"/>
      <c r="G25" s="111"/>
      <c r="H25" s="111"/>
      <c r="I25" s="111"/>
      <c r="J25" s="111"/>
      <c r="K25" s="111"/>
    </row>
    <row r="26" spans="1:11" ht="15.75" x14ac:dyDescent="0.25">
      <c r="A26" s="109">
        <v>14</v>
      </c>
      <c r="B26" s="110" t="s">
        <v>201</v>
      </c>
      <c r="C26" s="100">
        <f t="shared" si="2"/>
        <v>808</v>
      </c>
      <c r="D26" s="111"/>
      <c r="E26" s="229">
        <v>808</v>
      </c>
      <c r="F26" s="111"/>
      <c r="G26" s="111"/>
      <c r="H26" s="111"/>
      <c r="I26" s="111"/>
      <c r="J26" s="111"/>
      <c r="K26" s="111"/>
    </row>
    <row r="27" spans="1:11" ht="15.75" x14ac:dyDescent="0.25">
      <c r="A27" s="109">
        <v>15</v>
      </c>
      <c r="B27" s="110" t="s">
        <v>202</v>
      </c>
      <c r="C27" s="100">
        <f t="shared" si="2"/>
        <v>835</v>
      </c>
      <c r="D27" s="100"/>
      <c r="E27" s="228">
        <v>835</v>
      </c>
      <c r="F27" s="100"/>
      <c r="G27" s="100"/>
      <c r="H27" s="100"/>
      <c r="I27" s="100"/>
      <c r="J27" s="100"/>
      <c r="K27" s="100"/>
    </row>
    <row r="28" spans="1:11" ht="15.75" x14ac:dyDescent="0.25">
      <c r="A28" s="109">
        <v>16</v>
      </c>
      <c r="B28" s="110" t="s">
        <v>200</v>
      </c>
      <c r="C28" s="100">
        <f t="shared" si="2"/>
        <v>1158.19</v>
      </c>
      <c r="D28" s="100"/>
      <c r="E28" s="228">
        <v>1158.19</v>
      </c>
      <c r="F28" s="111"/>
      <c r="G28" s="111"/>
      <c r="H28" s="111"/>
      <c r="I28" s="111"/>
      <c r="J28" s="111"/>
      <c r="K28" s="111"/>
    </row>
    <row r="29" spans="1:11" ht="15.75" x14ac:dyDescent="0.25">
      <c r="A29" s="109">
        <v>17</v>
      </c>
      <c r="B29" s="110" t="s">
        <v>203</v>
      </c>
      <c r="C29" s="100">
        <f t="shared" si="2"/>
        <v>506</v>
      </c>
      <c r="D29" s="100"/>
      <c r="E29" s="100">
        <v>506</v>
      </c>
      <c r="F29" s="111"/>
      <c r="G29" s="111"/>
      <c r="H29" s="111"/>
      <c r="I29" s="111"/>
      <c r="J29" s="111"/>
      <c r="K29" s="111"/>
    </row>
    <row r="30" spans="1:11" ht="15.75" x14ac:dyDescent="0.25">
      <c r="A30" s="109">
        <v>18</v>
      </c>
      <c r="B30" s="110" t="s">
        <v>204</v>
      </c>
      <c r="C30" s="100">
        <f t="shared" si="2"/>
        <v>1288</v>
      </c>
      <c r="D30" s="100"/>
      <c r="E30" s="228">
        <v>1288</v>
      </c>
      <c r="F30" s="111"/>
      <c r="G30" s="111"/>
      <c r="H30" s="111"/>
      <c r="I30" s="111"/>
      <c r="J30" s="111"/>
      <c r="K30" s="111"/>
    </row>
    <row r="31" spans="1:11" ht="15.75" x14ac:dyDescent="0.25">
      <c r="A31" s="109">
        <v>19</v>
      </c>
      <c r="B31" s="110" t="s">
        <v>228</v>
      </c>
      <c r="C31" s="100">
        <f t="shared" si="2"/>
        <v>130</v>
      </c>
      <c r="D31" s="100"/>
      <c r="E31" s="100">
        <v>130</v>
      </c>
      <c r="F31" s="100"/>
      <c r="G31" s="100"/>
      <c r="H31" s="100"/>
      <c r="I31" s="100"/>
      <c r="J31" s="100"/>
      <c r="K31" s="100"/>
    </row>
    <row r="32" spans="1:11" ht="15.75" x14ac:dyDescent="0.25">
      <c r="A32" s="109">
        <v>20</v>
      </c>
      <c r="B32" s="110" t="s">
        <v>205</v>
      </c>
      <c r="C32" s="100">
        <f t="shared" si="2"/>
        <v>130</v>
      </c>
      <c r="D32" s="100"/>
      <c r="E32" s="100">
        <v>130</v>
      </c>
      <c r="F32" s="100"/>
      <c r="G32" s="100"/>
      <c r="H32" s="100"/>
      <c r="I32" s="100"/>
      <c r="J32" s="100"/>
      <c r="K32" s="100"/>
    </row>
    <row r="33" spans="1:11" ht="15.75" x14ac:dyDescent="0.25">
      <c r="A33" s="109">
        <v>21</v>
      </c>
      <c r="B33" s="110" t="s">
        <v>206</v>
      </c>
      <c r="C33" s="100">
        <f t="shared" si="2"/>
        <v>130</v>
      </c>
      <c r="D33" s="100"/>
      <c r="E33" s="100">
        <v>130</v>
      </c>
      <c r="F33" s="100"/>
      <c r="G33" s="100"/>
      <c r="H33" s="100"/>
      <c r="I33" s="100"/>
      <c r="J33" s="100"/>
      <c r="K33" s="100"/>
    </row>
    <row r="34" spans="1:11" ht="15.75" x14ac:dyDescent="0.25">
      <c r="A34" s="109">
        <v>22</v>
      </c>
      <c r="B34" s="110" t="s">
        <v>247</v>
      </c>
      <c r="C34" s="100">
        <f t="shared" si="2"/>
        <v>5575</v>
      </c>
      <c r="D34" s="100"/>
      <c r="E34" s="100">
        <v>5575</v>
      </c>
      <c r="F34" s="100"/>
      <c r="G34" s="100"/>
      <c r="H34" s="100"/>
      <c r="I34" s="100"/>
      <c r="J34" s="100"/>
      <c r="K34" s="100"/>
    </row>
    <row r="35" spans="1:11" ht="15.75" x14ac:dyDescent="0.25">
      <c r="A35" s="109">
        <v>23</v>
      </c>
      <c r="B35" s="7" t="s">
        <v>248</v>
      </c>
      <c r="C35" s="100">
        <f t="shared" si="2"/>
        <v>5946</v>
      </c>
      <c r="D35" s="100"/>
      <c r="E35" s="100">
        <v>5946</v>
      </c>
      <c r="F35" s="100"/>
      <c r="G35" s="100"/>
      <c r="H35" s="100"/>
      <c r="I35" s="100"/>
      <c r="J35" s="100"/>
      <c r="K35" s="100"/>
    </row>
    <row r="36" spans="1:11" ht="15.75" x14ac:dyDescent="0.25">
      <c r="A36" s="109">
        <v>24</v>
      </c>
      <c r="B36" s="7" t="s">
        <v>249</v>
      </c>
      <c r="C36" s="100">
        <f t="shared" si="2"/>
        <v>3726</v>
      </c>
      <c r="D36" s="100"/>
      <c r="E36" s="100">
        <v>3726</v>
      </c>
      <c r="F36" s="100"/>
      <c r="G36" s="100"/>
      <c r="H36" s="100"/>
      <c r="I36" s="100"/>
      <c r="J36" s="100"/>
      <c r="K36" s="100"/>
    </row>
    <row r="37" spans="1:11" ht="15.75" x14ac:dyDescent="0.25">
      <c r="A37" s="109">
        <v>25</v>
      </c>
      <c r="B37" s="7" t="s">
        <v>250</v>
      </c>
      <c r="C37" s="100">
        <f t="shared" si="2"/>
        <v>3077</v>
      </c>
      <c r="D37" s="100"/>
      <c r="E37" s="100">
        <v>3077</v>
      </c>
      <c r="F37" s="100"/>
      <c r="G37" s="100"/>
      <c r="H37" s="100"/>
      <c r="I37" s="100"/>
      <c r="J37" s="100"/>
      <c r="K37" s="100"/>
    </row>
    <row r="38" spans="1:11" ht="15.75" x14ac:dyDescent="0.25">
      <c r="A38" s="109">
        <v>26</v>
      </c>
      <c r="B38" s="7" t="s">
        <v>251</v>
      </c>
      <c r="C38" s="100">
        <f t="shared" si="2"/>
        <v>3309</v>
      </c>
      <c r="D38" s="100"/>
      <c r="E38" s="100">
        <v>3309</v>
      </c>
      <c r="F38" s="100"/>
      <c r="G38" s="100"/>
      <c r="H38" s="100"/>
      <c r="I38" s="100"/>
      <c r="J38" s="100"/>
      <c r="K38" s="100"/>
    </row>
    <row r="39" spans="1:11" ht="15.75" x14ac:dyDescent="0.25">
      <c r="A39" s="109">
        <v>27</v>
      </c>
      <c r="B39" s="7" t="s">
        <v>252</v>
      </c>
      <c r="C39" s="100">
        <f t="shared" si="2"/>
        <v>5156</v>
      </c>
      <c r="D39" s="100"/>
      <c r="E39" s="100">
        <v>5156</v>
      </c>
      <c r="F39" s="100"/>
      <c r="G39" s="100"/>
      <c r="H39" s="100"/>
      <c r="I39" s="100"/>
      <c r="J39" s="100"/>
      <c r="K39" s="100"/>
    </row>
    <row r="40" spans="1:11" ht="15.75" x14ac:dyDescent="0.25">
      <c r="A40" s="109">
        <v>28</v>
      </c>
      <c r="B40" s="7" t="s">
        <v>253</v>
      </c>
      <c r="C40" s="100">
        <f t="shared" si="2"/>
        <v>6089</v>
      </c>
      <c r="D40" s="100"/>
      <c r="E40" s="100">
        <v>6089</v>
      </c>
      <c r="F40" s="100"/>
      <c r="G40" s="100"/>
      <c r="H40" s="100"/>
      <c r="I40" s="100"/>
      <c r="J40" s="100"/>
      <c r="K40" s="100"/>
    </row>
    <row r="41" spans="1:11" ht="15.75" x14ac:dyDescent="0.25">
      <c r="A41" s="109">
        <v>29</v>
      </c>
      <c r="B41" s="7" t="s">
        <v>254</v>
      </c>
      <c r="C41" s="100">
        <f t="shared" si="2"/>
        <v>3843</v>
      </c>
      <c r="D41" s="100"/>
      <c r="E41" s="100">
        <v>3843</v>
      </c>
      <c r="F41" s="100"/>
      <c r="G41" s="100"/>
      <c r="H41" s="100"/>
      <c r="I41" s="100"/>
      <c r="J41" s="100"/>
      <c r="K41" s="100"/>
    </row>
    <row r="42" spans="1:11" ht="15.75" x14ac:dyDescent="0.25">
      <c r="A42" s="109">
        <v>30</v>
      </c>
      <c r="B42" s="7" t="s">
        <v>255</v>
      </c>
      <c r="C42" s="100">
        <f t="shared" si="2"/>
        <v>4562</v>
      </c>
      <c r="D42" s="100"/>
      <c r="E42" s="100">
        <v>4562</v>
      </c>
      <c r="F42" s="100"/>
      <c r="G42" s="100"/>
      <c r="H42" s="100"/>
      <c r="I42" s="100"/>
      <c r="J42" s="100"/>
      <c r="K42" s="100"/>
    </row>
    <row r="43" spans="1:11" ht="15.75" x14ac:dyDescent="0.25">
      <c r="A43" s="109">
        <v>31</v>
      </c>
      <c r="B43" s="7" t="s">
        <v>256</v>
      </c>
      <c r="C43" s="100">
        <f t="shared" si="2"/>
        <v>4714</v>
      </c>
      <c r="D43" s="100"/>
      <c r="E43" s="100">
        <v>4714</v>
      </c>
      <c r="F43" s="100"/>
      <c r="G43" s="100"/>
      <c r="H43" s="100"/>
      <c r="I43" s="100"/>
      <c r="J43" s="100"/>
      <c r="K43" s="100"/>
    </row>
    <row r="44" spans="1:11" ht="15.75" x14ac:dyDescent="0.25">
      <c r="A44" s="109">
        <v>32</v>
      </c>
      <c r="B44" s="7" t="s">
        <v>257</v>
      </c>
      <c r="C44" s="100">
        <f t="shared" si="2"/>
        <v>2877</v>
      </c>
      <c r="D44" s="100"/>
      <c r="E44" s="100">
        <v>2877</v>
      </c>
      <c r="F44" s="100"/>
      <c r="G44" s="100"/>
      <c r="H44" s="100"/>
      <c r="I44" s="100"/>
      <c r="J44" s="100"/>
      <c r="K44" s="100"/>
    </row>
    <row r="45" spans="1:11" ht="15.75" x14ac:dyDescent="0.25">
      <c r="A45" s="109">
        <v>33</v>
      </c>
      <c r="B45" s="7" t="s">
        <v>258</v>
      </c>
      <c r="C45" s="100">
        <f t="shared" ref="C45:C76" si="3">D45+E45+F45+G45+H45+K45</f>
        <v>4068</v>
      </c>
      <c r="D45" s="100"/>
      <c r="E45" s="100">
        <v>4068</v>
      </c>
      <c r="F45" s="100"/>
      <c r="G45" s="100"/>
      <c r="H45" s="100"/>
      <c r="I45" s="100"/>
      <c r="J45" s="100"/>
      <c r="K45" s="100"/>
    </row>
    <row r="46" spans="1:11" ht="15.75" x14ac:dyDescent="0.25">
      <c r="A46" s="109">
        <v>34</v>
      </c>
      <c r="B46" s="7" t="s">
        <v>259</v>
      </c>
      <c r="C46" s="100">
        <f t="shared" si="3"/>
        <v>3374</v>
      </c>
      <c r="D46" s="100"/>
      <c r="E46" s="100">
        <v>3374</v>
      </c>
      <c r="F46" s="100"/>
      <c r="G46" s="100"/>
      <c r="H46" s="100"/>
      <c r="I46" s="100"/>
      <c r="J46" s="100"/>
      <c r="K46" s="100"/>
    </row>
    <row r="47" spans="1:11" ht="15.75" x14ac:dyDescent="0.25">
      <c r="A47" s="109">
        <v>35</v>
      </c>
      <c r="B47" s="7" t="s">
        <v>260</v>
      </c>
      <c r="C47" s="100">
        <f t="shared" si="3"/>
        <v>3364</v>
      </c>
      <c r="D47" s="100"/>
      <c r="E47" s="100">
        <v>3364</v>
      </c>
      <c r="F47" s="100"/>
      <c r="G47" s="100"/>
      <c r="H47" s="100"/>
      <c r="I47" s="100"/>
      <c r="J47" s="100"/>
      <c r="K47" s="100"/>
    </row>
    <row r="48" spans="1:11" ht="15.75" x14ac:dyDescent="0.25">
      <c r="A48" s="109">
        <v>36</v>
      </c>
      <c r="B48" s="7" t="s">
        <v>261</v>
      </c>
      <c r="C48" s="100">
        <f t="shared" si="3"/>
        <v>8894</v>
      </c>
      <c r="D48" s="100"/>
      <c r="E48" s="100">
        <v>8894</v>
      </c>
      <c r="F48" s="100"/>
      <c r="G48" s="100"/>
      <c r="H48" s="100"/>
      <c r="I48" s="100"/>
      <c r="J48" s="100"/>
      <c r="K48" s="100"/>
    </row>
    <row r="49" spans="1:11" ht="15.75" x14ac:dyDescent="0.25">
      <c r="A49" s="109">
        <v>37</v>
      </c>
      <c r="B49" s="7" t="s">
        <v>262</v>
      </c>
      <c r="C49" s="100">
        <f t="shared" si="3"/>
        <v>6575</v>
      </c>
      <c r="D49" s="100"/>
      <c r="E49" s="100">
        <v>6575</v>
      </c>
      <c r="F49" s="100"/>
      <c r="G49" s="100"/>
      <c r="H49" s="100"/>
      <c r="I49" s="100"/>
      <c r="J49" s="100"/>
      <c r="K49" s="100"/>
    </row>
    <row r="50" spans="1:11" ht="15.75" x14ac:dyDescent="0.25">
      <c r="A50" s="109">
        <v>38</v>
      </c>
      <c r="B50" s="7" t="s">
        <v>263</v>
      </c>
      <c r="C50" s="100">
        <f t="shared" si="3"/>
        <v>8487</v>
      </c>
      <c r="D50" s="100"/>
      <c r="E50" s="100">
        <v>8487</v>
      </c>
      <c r="F50" s="100"/>
      <c r="G50" s="100"/>
      <c r="H50" s="100"/>
      <c r="I50" s="100"/>
      <c r="J50" s="100"/>
      <c r="K50" s="100"/>
    </row>
    <row r="51" spans="1:11" ht="15.75" x14ac:dyDescent="0.25">
      <c r="A51" s="109">
        <v>39</v>
      </c>
      <c r="B51" s="7" t="s">
        <v>264</v>
      </c>
      <c r="C51" s="100">
        <f t="shared" si="3"/>
        <v>6167</v>
      </c>
      <c r="D51" s="100"/>
      <c r="E51" s="100">
        <v>6167</v>
      </c>
      <c r="F51" s="100"/>
      <c r="G51" s="100"/>
      <c r="H51" s="100"/>
      <c r="I51" s="100"/>
      <c r="J51" s="100"/>
      <c r="K51" s="100"/>
    </row>
    <row r="52" spans="1:11" ht="15.75" x14ac:dyDescent="0.25">
      <c r="A52" s="109">
        <v>40</v>
      </c>
      <c r="B52" s="7" t="s">
        <v>265</v>
      </c>
      <c r="C52" s="100">
        <f t="shared" si="3"/>
        <v>3863</v>
      </c>
      <c r="D52" s="100"/>
      <c r="E52" s="100">
        <v>3863</v>
      </c>
      <c r="F52" s="100"/>
      <c r="G52" s="100"/>
      <c r="H52" s="100"/>
      <c r="I52" s="100"/>
      <c r="J52" s="100"/>
      <c r="K52" s="100"/>
    </row>
    <row r="53" spans="1:11" ht="15.75" x14ac:dyDescent="0.25">
      <c r="A53" s="109">
        <v>41</v>
      </c>
      <c r="B53" s="7" t="s">
        <v>266</v>
      </c>
      <c r="C53" s="100">
        <f t="shared" si="3"/>
        <v>8196</v>
      </c>
      <c r="D53" s="100"/>
      <c r="E53" s="100">
        <v>8196</v>
      </c>
      <c r="F53" s="100"/>
      <c r="G53" s="100"/>
      <c r="H53" s="100"/>
      <c r="I53" s="100"/>
      <c r="J53" s="100"/>
      <c r="K53" s="100"/>
    </row>
    <row r="54" spans="1:11" ht="15.75" x14ac:dyDescent="0.25">
      <c r="A54" s="109">
        <v>42</v>
      </c>
      <c r="B54" s="7" t="s">
        <v>267</v>
      </c>
      <c r="C54" s="100">
        <f t="shared" si="3"/>
        <v>7136</v>
      </c>
      <c r="D54" s="100"/>
      <c r="E54" s="100">
        <v>7136</v>
      </c>
      <c r="F54" s="100"/>
      <c r="G54" s="100"/>
      <c r="H54" s="100"/>
      <c r="I54" s="100"/>
      <c r="J54" s="100"/>
      <c r="K54" s="100"/>
    </row>
    <row r="55" spans="1:11" ht="15.75" x14ac:dyDescent="0.25">
      <c r="A55" s="109">
        <v>43</v>
      </c>
      <c r="B55" s="7" t="s">
        <v>268</v>
      </c>
      <c r="C55" s="100">
        <f t="shared" si="3"/>
        <v>5667</v>
      </c>
      <c r="D55" s="100"/>
      <c r="E55" s="100">
        <v>5667</v>
      </c>
      <c r="F55" s="100"/>
      <c r="G55" s="100"/>
      <c r="H55" s="100"/>
      <c r="I55" s="100"/>
      <c r="J55" s="100"/>
      <c r="K55" s="100"/>
    </row>
    <row r="56" spans="1:11" ht="15.75" x14ac:dyDescent="0.25">
      <c r="A56" s="109">
        <v>44</v>
      </c>
      <c r="B56" s="7" t="s">
        <v>269</v>
      </c>
      <c r="C56" s="100">
        <f t="shared" si="3"/>
        <v>5415</v>
      </c>
      <c r="D56" s="100"/>
      <c r="E56" s="100">
        <v>5415</v>
      </c>
      <c r="F56" s="100"/>
      <c r="G56" s="100"/>
      <c r="H56" s="100"/>
      <c r="I56" s="100"/>
      <c r="J56" s="100"/>
      <c r="K56" s="100"/>
    </row>
    <row r="57" spans="1:11" ht="15.75" x14ac:dyDescent="0.25">
      <c r="A57" s="109">
        <v>45</v>
      </c>
      <c r="B57" s="7" t="s">
        <v>270</v>
      </c>
      <c r="C57" s="100">
        <f t="shared" si="3"/>
        <v>6430</v>
      </c>
      <c r="D57" s="100"/>
      <c r="E57" s="100">
        <v>6430</v>
      </c>
      <c r="F57" s="100"/>
      <c r="G57" s="100"/>
      <c r="H57" s="100"/>
      <c r="I57" s="100"/>
      <c r="J57" s="100"/>
      <c r="K57" s="100"/>
    </row>
    <row r="58" spans="1:11" ht="15.75" x14ac:dyDescent="0.25">
      <c r="A58" s="109">
        <v>46</v>
      </c>
      <c r="B58" s="7" t="s">
        <v>271</v>
      </c>
      <c r="C58" s="100">
        <f t="shared" si="3"/>
        <v>7208</v>
      </c>
      <c r="D58" s="100"/>
      <c r="E58" s="100">
        <v>7208</v>
      </c>
      <c r="F58" s="100"/>
      <c r="G58" s="100"/>
      <c r="H58" s="100"/>
      <c r="I58" s="100"/>
      <c r="J58" s="100"/>
      <c r="K58" s="100"/>
    </row>
    <row r="59" spans="1:11" ht="15.75" x14ac:dyDescent="0.25">
      <c r="A59" s="109">
        <v>47</v>
      </c>
      <c r="B59" s="7" t="s">
        <v>272</v>
      </c>
      <c r="C59" s="100">
        <f t="shared" si="3"/>
        <v>5924</v>
      </c>
      <c r="D59" s="100"/>
      <c r="E59" s="100">
        <v>5924</v>
      </c>
      <c r="F59" s="100"/>
      <c r="G59" s="100"/>
      <c r="H59" s="100"/>
      <c r="I59" s="100"/>
      <c r="J59" s="100"/>
      <c r="K59" s="100"/>
    </row>
    <row r="60" spans="1:11" ht="15.75" x14ac:dyDescent="0.25">
      <c r="A60" s="109">
        <v>48</v>
      </c>
      <c r="B60" s="7" t="s">
        <v>273</v>
      </c>
      <c r="C60" s="100">
        <f t="shared" si="3"/>
        <v>8427</v>
      </c>
      <c r="D60" s="100"/>
      <c r="E60" s="100">
        <v>8427</v>
      </c>
      <c r="F60" s="100"/>
      <c r="G60" s="100"/>
      <c r="H60" s="100"/>
      <c r="I60" s="100"/>
      <c r="J60" s="100"/>
      <c r="K60" s="100"/>
    </row>
    <row r="61" spans="1:11" ht="15.75" x14ac:dyDescent="0.25">
      <c r="A61" s="109">
        <v>49</v>
      </c>
      <c r="B61" s="7" t="s">
        <v>274</v>
      </c>
      <c r="C61" s="100">
        <f t="shared" si="3"/>
        <v>5588</v>
      </c>
      <c r="D61" s="100"/>
      <c r="E61" s="100">
        <v>5588</v>
      </c>
      <c r="F61" s="100"/>
      <c r="G61" s="100"/>
      <c r="H61" s="100"/>
      <c r="I61" s="100"/>
      <c r="J61" s="100"/>
      <c r="K61" s="100"/>
    </row>
    <row r="62" spans="1:11" ht="15.75" x14ac:dyDescent="0.25">
      <c r="A62" s="109">
        <v>50</v>
      </c>
      <c r="B62" s="7" t="s">
        <v>275</v>
      </c>
      <c r="C62" s="100">
        <f t="shared" si="3"/>
        <v>5001</v>
      </c>
      <c r="D62" s="100"/>
      <c r="E62" s="100">
        <v>5001</v>
      </c>
      <c r="F62" s="100"/>
      <c r="G62" s="100"/>
      <c r="H62" s="100"/>
      <c r="I62" s="100"/>
      <c r="J62" s="100"/>
      <c r="K62" s="100"/>
    </row>
    <row r="63" spans="1:11" ht="15.75" x14ac:dyDescent="0.25">
      <c r="A63" s="109">
        <v>51</v>
      </c>
      <c r="B63" s="7" t="s">
        <v>276</v>
      </c>
      <c r="C63" s="100">
        <f t="shared" si="3"/>
        <v>3337</v>
      </c>
      <c r="D63" s="100"/>
      <c r="E63" s="100">
        <v>3337</v>
      </c>
      <c r="F63" s="100"/>
      <c r="G63" s="100"/>
      <c r="H63" s="100"/>
      <c r="I63" s="100"/>
      <c r="J63" s="100"/>
      <c r="K63" s="100"/>
    </row>
    <row r="64" spans="1:11" ht="15.75" x14ac:dyDescent="0.25">
      <c r="A64" s="109">
        <v>52</v>
      </c>
      <c r="B64" s="7" t="s">
        <v>277</v>
      </c>
      <c r="C64" s="100">
        <f t="shared" si="3"/>
        <v>4954</v>
      </c>
      <c r="D64" s="100"/>
      <c r="E64" s="100">
        <v>4954</v>
      </c>
      <c r="F64" s="100"/>
      <c r="G64" s="100"/>
      <c r="H64" s="100"/>
      <c r="I64" s="100"/>
      <c r="J64" s="100"/>
      <c r="K64" s="100"/>
    </row>
    <row r="65" spans="1:11" ht="15.75" x14ac:dyDescent="0.25">
      <c r="A65" s="109">
        <v>53</v>
      </c>
      <c r="B65" s="7" t="s">
        <v>278</v>
      </c>
      <c r="C65" s="100">
        <f t="shared" si="3"/>
        <v>4950</v>
      </c>
      <c r="D65" s="100"/>
      <c r="E65" s="100">
        <v>4950</v>
      </c>
      <c r="F65" s="100"/>
      <c r="G65" s="100"/>
      <c r="H65" s="100"/>
      <c r="I65" s="100"/>
      <c r="J65" s="100"/>
      <c r="K65" s="100"/>
    </row>
    <row r="66" spans="1:11" ht="15.75" x14ac:dyDescent="0.25">
      <c r="A66" s="109">
        <v>54</v>
      </c>
      <c r="B66" s="7" t="s">
        <v>279</v>
      </c>
      <c r="C66" s="100">
        <f t="shared" si="3"/>
        <v>5168</v>
      </c>
      <c r="D66" s="100"/>
      <c r="E66" s="100">
        <v>5168</v>
      </c>
      <c r="F66" s="100"/>
      <c r="G66" s="100"/>
      <c r="H66" s="100"/>
      <c r="I66" s="100"/>
      <c r="J66" s="100"/>
      <c r="K66" s="100"/>
    </row>
    <row r="67" spans="1:11" ht="15.75" x14ac:dyDescent="0.25">
      <c r="A67" s="109">
        <v>55</v>
      </c>
      <c r="B67" s="7" t="s">
        <v>280</v>
      </c>
      <c r="C67" s="100">
        <f t="shared" si="3"/>
        <v>5511</v>
      </c>
      <c r="D67" s="100"/>
      <c r="E67" s="100">
        <v>5511</v>
      </c>
      <c r="F67" s="100"/>
      <c r="G67" s="100"/>
      <c r="H67" s="100"/>
      <c r="I67" s="100"/>
      <c r="J67" s="100"/>
      <c r="K67" s="100"/>
    </row>
    <row r="68" spans="1:11" ht="15.75" x14ac:dyDescent="0.25">
      <c r="A68" s="109">
        <v>56</v>
      </c>
      <c r="B68" s="7" t="s">
        <v>281</v>
      </c>
      <c r="C68" s="100">
        <f t="shared" si="3"/>
        <v>7638</v>
      </c>
      <c r="D68" s="100"/>
      <c r="E68" s="100">
        <v>7638</v>
      </c>
      <c r="F68" s="100"/>
      <c r="G68" s="100"/>
      <c r="H68" s="100"/>
      <c r="I68" s="100"/>
      <c r="J68" s="100"/>
      <c r="K68" s="100"/>
    </row>
    <row r="69" spans="1:11" ht="15.75" x14ac:dyDescent="0.25">
      <c r="A69" s="109">
        <v>57</v>
      </c>
      <c r="B69" s="7" t="s">
        <v>282</v>
      </c>
      <c r="C69" s="100">
        <f t="shared" si="3"/>
        <v>7708</v>
      </c>
      <c r="D69" s="100"/>
      <c r="E69" s="100">
        <v>7708</v>
      </c>
      <c r="F69" s="100"/>
      <c r="G69" s="100"/>
      <c r="H69" s="100"/>
      <c r="I69" s="100"/>
      <c r="J69" s="100"/>
      <c r="K69" s="100"/>
    </row>
    <row r="70" spans="1:11" ht="15.75" x14ac:dyDescent="0.25">
      <c r="A70" s="109">
        <v>58</v>
      </c>
      <c r="B70" s="7" t="s">
        <v>283</v>
      </c>
      <c r="C70" s="100">
        <f t="shared" si="3"/>
        <v>10325</v>
      </c>
      <c r="D70" s="100"/>
      <c r="E70" s="100">
        <v>10325</v>
      </c>
      <c r="F70" s="100"/>
      <c r="G70" s="100"/>
      <c r="H70" s="100"/>
      <c r="I70" s="100"/>
      <c r="J70" s="100"/>
      <c r="K70" s="100"/>
    </row>
    <row r="71" spans="1:11" ht="15.75" x14ac:dyDescent="0.25">
      <c r="A71" s="109">
        <v>59</v>
      </c>
      <c r="B71" s="7" t="s">
        <v>284</v>
      </c>
      <c r="C71" s="100">
        <f t="shared" si="3"/>
        <v>6274</v>
      </c>
      <c r="D71" s="100"/>
      <c r="E71" s="100">
        <v>6274</v>
      </c>
      <c r="F71" s="100"/>
      <c r="G71" s="100"/>
      <c r="H71" s="100"/>
      <c r="I71" s="100"/>
      <c r="J71" s="100"/>
      <c r="K71" s="100"/>
    </row>
    <row r="72" spans="1:11" ht="15.75" x14ac:dyDescent="0.25">
      <c r="A72" s="109">
        <v>60</v>
      </c>
      <c r="B72" s="7" t="s">
        <v>285</v>
      </c>
      <c r="C72" s="100">
        <f t="shared" si="3"/>
        <v>6657</v>
      </c>
      <c r="D72" s="100"/>
      <c r="E72" s="100">
        <v>6657</v>
      </c>
      <c r="F72" s="100"/>
      <c r="G72" s="100"/>
      <c r="H72" s="100"/>
      <c r="I72" s="100"/>
      <c r="J72" s="100"/>
      <c r="K72" s="100"/>
    </row>
    <row r="73" spans="1:11" ht="31.5" x14ac:dyDescent="0.25">
      <c r="A73" s="109">
        <v>61</v>
      </c>
      <c r="B73" s="7" t="s">
        <v>286</v>
      </c>
      <c r="C73" s="100">
        <f t="shared" si="3"/>
        <v>15904</v>
      </c>
      <c r="D73" s="100"/>
      <c r="E73" s="100">
        <v>15904</v>
      </c>
      <c r="F73" s="100"/>
      <c r="G73" s="100"/>
      <c r="H73" s="100"/>
      <c r="I73" s="100"/>
      <c r="J73" s="100"/>
      <c r="K73" s="100"/>
    </row>
    <row r="74" spans="1:11" ht="31.5" x14ac:dyDescent="0.25">
      <c r="A74" s="109">
        <v>62</v>
      </c>
      <c r="B74" s="7" t="s">
        <v>287</v>
      </c>
      <c r="C74" s="100">
        <f t="shared" si="3"/>
        <v>4533</v>
      </c>
      <c r="D74" s="100"/>
      <c r="E74" s="100">
        <v>4533</v>
      </c>
      <c r="F74" s="100"/>
      <c r="G74" s="100"/>
      <c r="H74" s="100"/>
      <c r="I74" s="100"/>
      <c r="J74" s="100"/>
      <c r="K74" s="100"/>
    </row>
    <row r="75" spans="1:11" ht="15.75" x14ac:dyDescent="0.25">
      <c r="A75" s="109">
        <v>63</v>
      </c>
      <c r="B75" s="7" t="s">
        <v>288</v>
      </c>
      <c r="C75" s="100">
        <f t="shared" si="3"/>
        <v>9248</v>
      </c>
      <c r="D75" s="100"/>
      <c r="E75" s="100">
        <v>9248</v>
      </c>
      <c r="F75" s="100"/>
      <c r="G75" s="100"/>
      <c r="H75" s="100"/>
      <c r="I75" s="100"/>
      <c r="J75" s="100"/>
      <c r="K75" s="100"/>
    </row>
    <row r="76" spans="1:11" ht="31.5" x14ac:dyDescent="0.25">
      <c r="A76" s="109">
        <v>64</v>
      </c>
      <c r="B76" s="7" t="s">
        <v>289</v>
      </c>
      <c r="C76" s="100">
        <f t="shared" si="3"/>
        <v>10146</v>
      </c>
      <c r="D76" s="100"/>
      <c r="E76" s="100">
        <v>10146</v>
      </c>
      <c r="F76" s="100"/>
      <c r="G76" s="100"/>
      <c r="H76" s="100"/>
      <c r="I76" s="100"/>
      <c r="J76" s="100"/>
      <c r="K76" s="100"/>
    </row>
    <row r="77" spans="1:11" ht="31.5" x14ac:dyDescent="0.25">
      <c r="A77" s="109">
        <v>65</v>
      </c>
      <c r="B77" s="7" t="s">
        <v>290</v>
      </c>
      <c r="C77" s="100">
        <f t="shared" ref="C77:C94" si="4">D77+E77+F77+G77+H77+K77</f>
        <v>13007</v>
      </c>
      <c r="D77" s="100"/>
      <c r="E77" s="100">
        <v>13007</v>
      </c>
      <c r="F77" s="100"/>
      <c r="G77" s="100"/>
      <c r="H77" s="100"/>
      <c r="I77" s="100"/>
      <c r="J77" s="100"/>
      <c r="K77" s="100"/>
    </row>
    <row r="78" spans="1:11" ht="15.75" x14ac:dyDescent="0.25">
      <c r="A78" s="109">
        <v>66</v>
      </c>
      <c r="B78" s="7" t="s">
        <v>291</v>
      </c>
      <c r="C78" s="100">
        <f t="shared" si="4"/>
        <v>11899</v>
      </c>
      <c r="D78" s="100"/>
      <c r="E78" s="100">
        <v>11899</v>
      </c>
      <c r="F78" s="100"/>
      <c r="G78" s="100"/>
      <c r="H78" s="100"/>
      <c r="I78" s="100"/>
      <c r="J78" s="100"/>
      <c r="K78" s="100"/>
    </row>
    <row r="79" spans="1:11" ht="31.5" x14ac:dyDescent="0.25">
      <c r="A79" s="109">
        <v>67</v>
      </c>
      <c r="B79" s="7" t="s">
        <v>292</v>
      </c>
      <c r="C79" s="100">
        <f t="shared" si="4"/>
        <v>4652</v>
      </c>
      <c r="D79" s="100"/>
      <c r="E79" s="100">
        <v>4652</v>
      </c>
      <c r="F79" s="100"/>
      <c r="G79" s="100"/>
      <c r="H79" s="100"/>
      <c r="I79" s="100"/>
      <c r="J79" s="100"/>
      <c r="K79" s="100"/>
    </row>
    <row r="80" spans="1:11" ht="31.5" x14ac:dyDescent="0.25">
      <c r="A80" s="109">
        <v>68</v>
      </c>
      <c r="B80" s="7" t="s">
        <v>293</v>
      </c>
      <c r="C80" s="100">
        <f t="shared" si="4"/>
        <v>8280</v>
      </c>
      <c r="D80" s="100"/>
      <c r="E80" s="100">
        <v>8280</v>
      </c>
      <c r="F80" s="100"/>
      <c r="G80" s="100"/>
      <c r="H80" s="100"/>
      <c r="I80" s="100"/>
      <c r="J80" s="100"/>
      <c r="K80" s="100"/>
    </row>
    <row r="81" spans="1:11" ht="31.5" x14ac:dyDescent="0.25">
      <c r="A81" s="109">
        <v>69</v>
      </c>
      <c r="B81" s="7" t="s">
        <v>294</v>
      </c>
      <c r="C81" s="100">
        <f t="shared" si="4"/>
        <v>7029</v>
      </c>
      <c r="D81" s="100"/>
      <c r="E81" s="100">
        <v>7029</v>
      </c>
      <c r="F81" s="100"/>
      <c r="G81" s="100"/>
      <c r="H81" s="100"/>
      <c r="I81" s="100"/>
      <c r="J81" s="100"/>
      <c r="K81" s="100"/>
    </row>
    <row r="82" spans="1:11" ht="15.75" x14ac:dyDescent="0.25">
      <c r="A82" s="109">
        <v>70</v>
      </c>
      <c r="B82" s="110" t="s">
        <v>198</v>
      </c>
      <c r="C82" s="100">
        <f t="shared" si="4"/>
        <v>1711.84</v>
      </c>
      <c r="D82" s="111"/>
      <c r="E82" s="111">
        <v>1711.84</v>
      </c>
      <c r="F82" s="111"/>
      <c r="G82" s="111"/>
      <c r="H82" s="111"/>
      <c r="I82" s="111"/>
      <c r="J82" s="111"/>
      <c r="K82" s="111"/>
    </row>
    <row r="83" spans="1:11" ht="15.75" x14ac:dyDescent="0.25">
      <c r="A83" s="109">
        <v>71</v>
      </c>
      <c r="B83" s="110" t="s">
        <v>225</v>
      </c>
      <c r="C83" s="100">
        <f t="shared" si="4"/>
        <v>1107.93</v>
      </c>
      <c r="D83" s="111"/>
      <c r="E83" s="111">
        <v>1107.93</v>
      </c>
      <c r="F83" s="111"/>
      <c r="G83" s="111"/>
      <c r="H83" s="111"/>
      <c r="I83" s="111"/>
      <c r="J83" s="111"/>
      <c r="K83" s="111"/>
    </row>
    <row r="84" spans="1:11" ht="31.5" x14ac:dyDescent="0.25">
      <c r="A84" s="109">
        <v>72</v>
      </c>
      <c r="B84" s="110" t="s">
        <v>227</v>
      </c>
      <c r="C84" s="100">
        <f t="shared" si="4"/>
        <v>8268.1029999999992</v>
      </c>
      <c r="D84" s="111"/>
      <c r="E84" s="229">
        <v>8268.1029999999992</v>
      </c>
      <c r="F84" s="111"/>
      <c r="G84" s="111"/>
      <c r="H84" s="111"/>
      <c r="I84" s="111"/>
      <c r="J84" s="111"/>
      <c r="K84" s="111"/>
    </row>
    <row r="85" spans="1:11" ht="15.75" x14ac:dyDescent="0.25">
      <c r="A85" s="109">
        <v>73</v>
      </c>
      <c r="B85" s="110" t="s">
        <v>113</v>
      </c>
      <c r="C85" s="100">
        <f t="shared" si="4"/>
        <v>4778.26</v>
      </c>
      <c r="D85" s="111"/>
      <c r="E85" s="111">
        <v>4778.26</v>
      </c>
      <c r="F85" s="111"/>
      <c r="G85" s="111"/>
      <c r="H85" s="111"/>
      <c r="I85" s="111"/>
      <c r="J85" s="111"/>
      <c r="K85" s="111"/>
    </row>
    <row r="86" spans="1:11" ht="15.75" x14ac:dyDescent="0.25">
      <c r="A86" s="109">
        <v>74</v>
      </c>
      <c r="B86" s="110" t="s">
        <v>226</v>
      </c>
      <c r="C86" s="100">
        <f t="shared" si="4"/>
        <v>3058.46</v>
      </c>
      <c r="D86" s="111"/>
      <c r="E86" s="111">
        <v>3058.46</v>
      </c>
      <c r="F86" s="111"/>
      <c r="G86" s="111"/>
      <c r="H86" s="111"/>
      <c r="I86" s="111"/>
      <c r="J86" s="111"/>
      <c r="K86" s="111"/>
    </row>
    <row r="87" spans="1:11" ht="15.75" x14ac:dyDescent="0.25">
      <c r="A87" s="109">
        <v>75</v>
      </c>
      <c r="B87" s="110" t="s">
        <v>207</v>
      </c>
      <c r="C87" s="100">
        <f t="shared" si="4"/>
        <v>2491</v>
      </c>
      <c r="D87" s="100"/>
      <c r="E87" s="100">
        <v>2491</v>
      </c>
      <c r="F87" s="100"/>
      <c r="G87" s="100"/>
      <c r="H87" s="100"/>
      <c r="I87" s="100"/>
      <c r="J87" s="100"/>
      <c r="K87" s="100"/>
    </row>
    <row r="88" spans="1:11" ht="15.75" x14ac:dyDescent="0.25">
      <c r="A88" s="109">
        <v>76</v>
      </c>
      <c r="B88" s="110" t="s">
        <v>246</v>
      </c>
      <c r="C88" s="100">
        <f t="shared" si="4"/>
        <v>10200</v>
      </c>
      <c r="D88" s="100"/>
      <c r="E88" s="228">
        <v>10200</v>
      </c>
      <c r="F88" s="100"/>
      <c r="G88" s="100"/>
      <c r="H88" s="100"/>
      <c r="I88" s="100"/>
      <c r="J88" s="100"/>
      <c r="K88" s="100"/>
    </row>
    <row r="89" spans="1:11" ht="15.75" x14ac:dyDescent="0.25">
      <c r="A89" s="109">
        <v>77</v>
      </c>
      <c r="B89" s="110" t="s">
        <v>114</v>
      </c>
      <c r="C89" s="100">
        <f>D89+E89+F89+G89+H89+K89</f>
        <v>1381</v>
      </c>
      <c r="D89" s="100"/>
      <c r="E89" s="100">
        <v>1381</v>
      </c>
      <c r="F89" s="100"/>
      <c r="G89" s="100"/>
      <c r="H89" s="100"/>
      <c r="I89" s="100"/>
      <c r="J89" s="100"/>
      <c r="K89" s="100"/>
    </row>
    <row r="90" spans="1:11" ht="15.75" x14ac:dyDescent="0.25">
      <c r="A90" s="109">
        <v>78</v>
      </c>
      <c r="B90" s="110" t="s">
        <v>208</v>
      </c>
      <c r="C90" s="100">
        <f t="shared" si="4"/>
        <v>97880</v>
      </c>
      <c r="D90" s="100"/>
      <c r="E90" s="100">
        <v>97880</v>
      </c>
      <c r="F90" s="100"/>
      <c r="G90" s="100"/>
      <c r="H90" s="100"/>
      <c r="I90" s="100"/>
      <c r="J90" s="100"/>
      <c r="K90" s="100"/>
    </row>
    <row r="91" spans="1:11" ht="15.75" x14ac:dyDescent="0.25">
      <c r="A91" s="107" t="s">
        <v>39</v>
      </c>
      <c r="B91" s="98" t="s">
        <v>60</v>
      </c>
      <c r="C91" s="99">
        <f t="shared" si="4"/>
        <v>13976.4696</v>
      </c>
      <c r="D91" s="176"/>
      <c r="E91" s="99"/>
      <c r="F91" s="99">
        <v>13976.4696</v>
      </c>
      <c r="G91" s="99"/>
      <c r="H91" s="99"/>
      <c r="I91" s="99"/>
      <c r="J91" s="99"/>
      <c r="K91" s="99"/>
    </row>
    <row r="92" spans="1:11" ht="28.5" x14ac:dyDescent="0.25">
      <c r="A92" s="240" t="s">
        <v>41</v>
      </c>
      <c r="B92" s="98" t="s">
        <v>328</v>
      </c>
      <c r="C92" s="99">
        <f t="shared" si="4"/>
        <v>0</v>
      </c>
      <c r="D92" s="239"/>
      <c r="E92" s="239"/>
      <c r="F92" s="239"/>
      <c r="G92" s="239"/>
      <c r="H92" s="239"/>
      <c r="I92" s="239"/>
      <c r="J92" s="239"/>
      <c r="K92" s="239"/>
    </row>
    <row r="93" spans="1:11" ht="28.5" x14ac:dyDescent="0.25">
      <c r="A93" s="240" t="s">
        <v>314</v>
      </c>
      <c r="B93" s="98" t="s">
        <v>329</v>
      </c>
      <c r="C93" s="99"/>
      <c r="D93" s="239"/>
      <c r="E93" s="99"/>
      <c r="F93" s="239"/>
      <c r="G93" s="239"/>
      <c r="H93" s="239"/>
      <c r="I93" s="239"/>
      <c r="J93" s="239"/>
      <c r="K93" s="239"/>
    </row>
    <row r="94" spans="1:11" ht="28.5" x14ac:dyDescent="0.25">
      <c r="A94" s="240" t="s">
        <v>315</v>
      </c>
      <c r="B94" s="98" t="s">
        <v>327</v>
      </c>
      <c r="C94" s="99">
        <f t="shared" si="4"/>
        <v>0</v>
      </c>
      <c r="D94" s="239"/>
      <c r="E94" s="239"/>
      <c r="F94" s="239"/>
      <c r="G94" s="239"/>
      <c r="H94" s="239"/>
      <c r="I94" s="239"/>
      <c r="J94" s="239"/>
      <c r="K94" s="176"/>
    </row>
  </sheetData>
  <mergeCells count="15">
    <mergeCell ref="A1:B1"/>
    <mergeCell ref="I1:K1"/>
    <mergeCell ref="A2:B2"/>
    <mergeCell ref="A4:K4"/>
    <mergeCell ref="A5:K5"/>
    <mergeCell ref="F7:F8"/>
    <mergeCell ref="G7:G8"/>
    <mergeCell ref="H7:J7"/>
    <mergeCell ref="K7:K8"/>
    <mergeCell ref="A10:B10"/>
    <mergeCell ref="A7:A8"/>
    <mergeCell ref="B7:B8"/>
    <mergeCell ref="C7:C8"/>
    <mergeCell ref="D7:D8"/>
    <mergeCell ref="E7:E8"/>
  </mergeCells>
  <printOptions horizontalCentered="1"/>
  <pageMargins left="0.7" right="0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opLeftCell="A7" zoomScale="90" zoomScaleNormal="90" workbookViewId="0">
      <selection activeCell="M9" sqref="M9"/>
    </sheetView>
  </sheetViews>
  <sheetFormatPr defaultColWidth="9.140625" defaultRowHeight="15.75" x14ac:dyDescent="0.25"/>
  <cols>
    <col min="1" max="1" width="7.140625" style="2" customWidth="1"/>
    <col min="2" max="2" width="33" style="2" customWidth="1"/>
    <col min="3" max="3" width="12.28515625" style="2" customWidth="1"/>
    <col min="4" max="6" width="11.7109375" style="2" customWidth="1"/>
    <col min="7" max="7" width="9.5703125" style="2" customWidth="1"/>
    <col min="8" max="8" width="10.7109375" style="2" customWidth="1"/>
    <col min="9" max="9" width="10.85546875" style="2" customWidth="1"/>
    <col min="10" max="10" width="11.7109375" style="2" customWidth="1"/>
    <col min="11" max="13" width="11.28515625" style="2" customWidth="1"/>
    <col min="14" max="14" width="11" style="2" customWidth="1"/>
    <col min="15" max="15" width="9.5703125" style="2" customWidth="1"/>
    <col min="16" max="16" width="11" style="2" customWidth="1"/>
    <col min="17" max="17" width="11.7109375" style="2" customWidth="1"/>
    <col min="18" max="18" width="9.5703125" style="2" bestFit="1" customWidth="1"/>
    <col min="19" max="16384" width="9.140625" style="2"/>
  </cols>
  <sheetData>
    <row r="1" spans="1:21" ht="18.75" customHeight="1" x14ac:dyDescent="0.25">
      <c r="A1" s="457" t="s">
        <v>243</v>
      </c>
      <c r="B1" s="457"/>
      <c r="C1" s="138"/>
      <c r="N1" s="478" t="s">
        <v>151</v>
      </c>
      <c r="O1" s="478"/>
      <c r="P1" s="478"/>
      <c r="Q1" s="75"/>
    </row>
    <row r="2" spans="1:21" ht="18.75" x14ac:dyDescent="0.3">
      <c r="A2" s="458" t="s">
        <v>244</v>
      </c>
      <c r="B2" s="458"/>
      <c r="C2" s="10"/>
    </row>
    <row r="4" spans="1:21" s="4" customFormat="1" ht="40.5" customHeight="1" x14ac:dyDescent="0.25">
      <c r="A4" s="461" t="s">
        <v>377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72"/>
    </row>
    <row r="5" spans="1:21" ht="37.5" customHeight="1" x14ac:dyDescent="0.4">
      <c r="A5" s="460" t="str">
        <f>'81'!A5:C5</f>
        <v>(Ban hành kèm theo Quyết định số      /QĐ-UBND.HC ngày       /01/2024 của Ủy ban nhân dân Huyện)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68"/>
      <c r="S5" s="68"/>
      <c r="T5" s="68"/>
      <c r="U5" s="68"/>
    </row>
    <row r="6" spans="1:21" ht="16.5" x14ac:dyDescent="0.25">
      <c r="Q6" s="158" t="s">
        <v>158</v>
      </c>
    </row>
    <row r="7" spans="1:21" s="241" customFormat="1" ht="15.75" customHeight="1" x14ac:dyDescent="0.25">
      <c r="A7" s="479" t="s">
        <v>0</v>
      </c>
      <c r="B7" s="479" t="s">
        <v>56</v>
      </c>
      <c r="C7" s="479" t="s">
        <v>62</v>
      </c>
      <c r="D7" s="479" t="s">
        <v>78</v>
      </c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</row>
    <row r="8" spans="1:21" s="241" customFormat="1" ht="24" customHeight="1" x14ac:dyDescent="0.25">
      <c r="A8" s="479"/>
      <c r="B8" s="479"/>
      <c r="C8" s="479"/>
      <c r="D8" s="479" t="s">
        <v>237</v>
      </c>
      <c r="E8" s="479" t="s">
        <v>331</v>
      </c>
      <c r="F8" s="479" t="s">
        <v>332</v>
      </c>
      <c r="G8" s="479" t="s">
        <v>116</v>
      </c>
      <c r="H8" s="479" t="s">
        <v>80</v>
      </c>
      <c r="I8" s="479" t="s">
        <v>117</v>
      </c>
      <c r="J8" s="479" t="s">
        <v>81</v>
      </c>
      <c r="K8" s="480" t="s">
        <v>82</v>
      </c>
      <c r="L8" s="482" t="s">
        <v>91</v>
      </c>
      <c r="M8" s="482"/>
      <c r="N8" s="481" t="s">
        <v>83</v>
      </c>
      <c r="O8" s="481" t="s">
        <v>84</v>
      </c>
      <c r="P8" s="481" t="s">
        <v>123</v>
      </c>
      <c r="Q8" s="483" t="s">
        <v>115</v>
      </c>
    </row>
    <row r="9" spans="1:21" s="241" customFormat="1" ht="149.25" customHeight="1" x14ac:dyDescent="0.25">
      <c r="A9" s="479"/>
      <c r="B9" s="479"/>
      <c r="C9" s="479"/>
      <c r="D9" s="479"/>
      <c r="E9" s="479"/>
      <c r="F9" s="479"/>
      <c r="G9" s="479"/>
      <c r="H9" s="479"/>
      <c r="I9" s="479"/>
      <c r="J9" s="479"/>
      <c r="K9" s="480"/>
      <c r="L9" s="297" t="s">
        <v>333</v>
      </c>
      <c r="M9" s="297" t="s">
        <v>334</v>
      </c>
      <c r="N9" s="481"/>
      <c r="O9" s="481"/>
      <c r="P9" s="481"/>
      <c r="Q9" s="483"/>
    </row>
    <row r="10" spans="1:21" ht="15.6" x14ac:dyDescent="0.35">
      <c r="A10" s="3" t="s">
        <v>3</v>
      </c>
      <c r="B10" s="3" t="s">
        <v>4</v>
      </c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3">
        <v>6</v>
      </c>
      <c r="I10" s="3">
        <v>7</v>
      </c>
      <c r="J10" s="3">
        <v>8</v>
      </c>
      <c r="K10" s="3">
        <v>9</v>
      </c>
      <c r="L10" s="298">
        <v>10</v>
      </c>
      <c r="M10" s="298">
        <v>11</v>
      </c>
      <c r="N10" s="3">
        <v>12</v>
      </c>
      <c r="O10" s="3">
        <v>13</v>
      </c>
      <c r="P10" s="3">
        <v>14</v>
      </c>
      <c r="Q10" s="3">
        <v>15</v>
      </c>
    </row>
    <row r="11" spans="1:21" s="4" customFormat="1" x14ac:dyDescent="0.25">
      <c r="A11" s="311"/>
      <c r="B11" s="311" t="s">
        <v>62</v>
      </c>
      <c r="C11" s="261">
        <f>SUM(C12:C14)</f>
        <v>96000</v>
      </c>
      <c r="D11" s="261">
        <f t="shared" ref="D11:Q11" si="0">SUM(D12:D14)</f>
        <v>0</v>
      </c>
      <c r="E11" s="261">
        <f t="shared" si="0"/>
        <v>0</v>
      </c>
      <c r="F11" s="261">
        <f t="shared" si="0"/>
        <v>0</v>
      </c>
      <c r="G11" s="261">
        <f t="shared" si="0"/>
        <v>0</v>
      </c>
      <c r="H11" s="261">
        <f t="shared" si="0"/>
        <v>0</v>
      </c>
      <c r="I11" s="261">
        <f t="shared" si="0"/>
        <v>0</v>
      </c>
      <c r="J11" s="261">
        <f t="shared" si="0"/>
        <v>0</v>
      </c>
      <c r="K11" s="261">
        <f t="shared" si="0"/>
        <v>78071</v>
      </c>
      <c r="L11" s="261">
        <f t="shared" si="0"/>
        <v>12662</v>
      </c>
      <c r="M11" s="261">
        <f t="shared" si="0"/>
        <v>0</v>
      </c>
      <c r="N11" s="261">
        <f t="shared" si="0"/>
        <v>0</v>
      </c>
      <c r="O11" s="261">
        <f t="shared" si="0"/>
        <v>0</v>
      </c>
      <c r="P11" s="261">
        <f t="shared" si="0"/>
        <v>0</v>
      </c>
      <c r="Q11" s="261">
        <f t="shared" si="0"/>
        <v>17929</v>
      </c>
    </row>
    <row r="12" spans="1:21" s="23" customFormat="1" ht="31.5" x14ac:dyDescent="0.25">
      <c r="A12" s="218">
        <v>1</v>
      </c>
      <c r="B12" s="219" t="s">
        <v>209</v>
      </c>
      <c r="C12" s="254">
        <f>SUM(D12:Q12)-L12-M12</f>
        <v>76700</v>
      </c>
      <c r="D12" s="254"/>
      <c r="E12" s="254"/>
      <c r="F12" s="254"/>
      <c r="G12" s="254"/>
      <c r="H12" s="254"/>
      <c r="I12" s="254"/>
      <c r="J12" s="254"/>
      <c r="K12" s="254">
        <v>76700</v>
      </c>
      <c r="L12" s="254">
        <v>12662</v>
      </c>
      <c r="M12" s="254"/>
      <c r="N12" s="254"/>
      <c r="O12" s="254"/>
      <c r="P12" s="254"/>
      <c r="Q12" s="254"/>
    </row>
    <row r="13" spans="1:21" s="393" customFormat="1" ht="18.75" x14ac:dyDescent="0.25">
      <c r="A13" s="268">
        <v>2</v>
      </c>
      <c r="B13" s="394" t="s">
        <v>336</v>
      </c>
      <c r="C13" s="254">
        <f t="shared" ref="C13:C14" si="1">SUM(D13:Q13)-L13-M13</f>
        <v>1371</v>
      </c>
      <c r="D13" s="299"/>
      <c r="E13" s="299"/>
      <c r="F13" s="299"/>
      <c r="G13" s="299"/>
      <c r="H13" s="299"/>
      <c r="I13" s="299"/>
      <c r="J13" s="299"/>
      <c r="K13" s="299">
        <v>1371</v>
      </c>
      <c r="L13" s="299"/>
      <c r="M13" s="299"/>
      <c r="N13" s="299"/>
      <c r="O13" s="299"/>
      <c r="P13" s="299"/>
      <c r="Q13" s="299"/>
    </row>
    <row r="14" spans="1:21" s="393" customFormat="1" ht="18.75" x14ac:dyDescent="0.25">
      <c r="A14" s="268">
        <v>3</v>
      </c>
      <c r="B14" s="450" t="s">
        <v>466</v>
      </c>
      <c r="C14" s="254">
        <f t="shared" si="1"/>
        <v>17929</v>
      </c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>
        <v>17929</v>
      </c>
    </row>
  </sheetData>
  <mergeCells count="22">
    <mergeCell ref="H8:H9"/>
    <mergeCell ref="I8:I9"/>
    <mergeCell ref="A7:A9"/>
    <mergeCell ref="Q8:Q9"/>
    <mergeCell ref="D7:Q7"/>
    <mergeCell ref="P8:P9"/>
    <mergeCell ref="N1:P1"/>
    <mergeCell ref="J8:J9"/>
    <mergeCell ref="K8:K9"/>
    <mergeCell ref="N8:N9"/>
    <mergeCell ref="O8:O9"/>
    <mergeCell ref="A4:Q4"/>
    <mergeCell ref="A5:Q5"/>
    <mergeCell ref="G8:G9"/>
    <mergeCell ref="B7:B9"/>
    <mergeCell ref="C7:C9"/>
    <mergeCell ref="A1:B1"/>
    <mergeCell ref="A2:B2"/>
    <mergeCell ref="D8:D9"/>
    <mergeCell ref="E8:E9"/>
    <mergeCell ref="F8:F9"/>
    <mergeCell ref="L8:M8"/>
  </mergeCells>
  <pageMargins left="0.56999999999999995" right="0" top="0.5" bottom="0.25" header="0.25" footer="0.25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4" workbookViewId="0">
      <selection activeCell="D85" sqref="D85"/>
    </sheetView>
  </sheetViews>
  <sheetFormatPr defaultColWidth="9.140625" defaultRowHeight="15.75" x14ac:dyDescent="0.25"/>
  <cols>
    <col min="1" max="1" width="4.42578125" style="2" bestFit="1" customWidth="1"/>
    <col min="2" max="2" width="31.85546875" style="2" customWidth="1"/>
    <col min="3" max="4" width="10.5703125" style="2" customWidth="1"/>
    <col min="5" max="6" width="7.85546875" style="2" customWidth="1"/>
    <col min="7" max="7" width="12.28515625" style="2" customWidth="1"/>
    <col min="8" max="8" width="9.5703125" style="2" customWidth="1"/>
    <col min="9" max="9" width="10.5703125" style="2" customWidth="1"/>
    <col min="10" max="11" width="10.5703125" style="425" customWidth="1"/>
    <col min="12" max="12" width="10.5703125" style="189" customWidth="1"/>
    <col min="13" max="13" width="9" style="2" customWidth="1"/>
    <col min="14" max="14" width="8.85546875" style="2" customWidth="1"/>
    <col min="15" max="15" width="6.7109375" style="2" customWidth="1"/>
    <col min="16" max="16384" width="9.140625" style="2"/>
  </cols>
  <sheetData>
    <row r="1" spans="1:16" ht="18.75" customHeight="1" x14ac:dyDescent="0.3">
      <c r="A1" s="493" t="str">
        <f>'87'!A1:C1</f>
        <v>ỦY BAN NHÂN DÂN</v>
      </c>
      <c r="B1" s="493"/>
      <c r="C1" s="138"/>
      <c r="D1" s="1"/>
      <c r="E1" s="137"/>
      <c r="F1" s="137"/>
      <c r="L1" s="464" t="s">
        <v>152</v>
      </c>
      <c r="M1" s="464"/>
    </row>
    <row r="2" spans="1:16" ht="17.45" x14ac:dyDescent="0.35">
      <c r="A2" s="493" t="str">
        <f>'87'!A2:C2</f>
        <v xml:space="preserve">   HUYỆN LẤP VÒ</v>
      </c>
      <c r="B2" s="493"/>
      <c r="C2" s="10"/>
      <c r="D2" s="18"/>
      <c r="E2" s="226"/>
      <c r="F2" s="226"/>
    </row>
    <row r="3" spans="1:16" ht="15.75" customHeight="1" x14ac:dyDescent="0.25">
      <c r="A3" s="486" t="s">
        <v>376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</row>
    <row r="4" spans="1:16" ht="42" customHeight="1" x14ac:dyDescent="0.4">
      <c r="A4" s="462" t="str">
        <f>'87'!A5:Q5</f>
        <v>(Ban hành kèm theo Quyết định số      /QĐ-UBND.HC ngày       /01/2024 của Ủy ban nhân dân Huyện)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ht="18" customHeight="1" x14ac:dyDescent="0.25">
      <c r="L5" s="492" t="s">
        <v>158</v>
      </c>
      <c r="M5" s="492"/>
    </row>
    <row r="6" spans="1:16" s="6" customFormat="1" x14ac:dyDescent="0.25">
      <c r="A6" s="487" t="s">
        <v>0</v>
      </c>
      <c r="B6" s="487" t="s">
        <v>56</v>
      </c>
      <c r="C6" s="487" t="s">
        <v>62</v>
      </c>
      <c r="D6" s="479" t="s">
        <v>78</v>
      </c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</row>
    <row r="7" spans="1:16" s="6" customFormat="1" ht="15.75" customHeight="1" x14ac:dyDescent="0.25">
      <c r="A7" s="491"/>
      <c r="B7" s="491"/>
      <c r="C7" s="491"/>
      <c r="D7" s="484" t="s">
        <v>79</v>
      </c>
      <c r="E7" s="487" t="s">
        <v>331</v>
      </c>
      <c r="F7" s="487" t="s">
        <v>332</v>
      </c>
      <c r="G7" s="484" t="s">
        <v>335</v>
      </c>
      <c r="H7" s="484" t="s">
        <v>81</v>
      </c>
      <c r="I7" s="484" t="s">
        <v>82</v>
      </c>
      <c r="J7" s="494" t="s">
        <v>91</v>
      </c>
      <c r="K7" s="495"/>
      <c r="L7" s="489" t="s">
        <v>83</v>
      </c>
      <c r="M7" s="484" t="s">
        <v>84</v>
      </c>
      <c r="N7" s="484" t="s">
        <v>123</v>
      </c>
      <c r="O7" s="484" t="s">
        <v>115</v>
      </c>
    </row>
    <row r="8" spans="1:16" s="28" customFormat="1" ht="120.95" customHeight="1" x14ac:dyDescent="0.25">
      <c r="A8" s="491"/>
      <c r="B8" s="491"/>
      <c r="C8" s="491"/>
      <c r="D8" s="485"/>
      <c r="E8" s="488"/>
      <c r="F8" s="488"/>
      <c r="G8" s="485"/>
      <c r="H8" s="485"/>
      <c r="I8" s="485"/>
      <c r="J8" s="395" t="s">
        <v>333</v>
      </c>
      <c r="K8" s="395" t="s">
        <v>334</v>
      </c>
      <c r="L8" s="490"/>
      <c r="M8" s="485"/>
      <c r="N8" s="485"/>
      <c r="O8" s="485"/>
    </row>
    <row r="9" spans="1:16" s="6" customFormat="1" ht="15" x14ac:dyDescent="0.35">
      <c r="A9" s="73" t="s">
        <v>3</v>
      </c>
      <c r="B9" s="73" t="s">
        <v>4</v>
      </c>
      <c r="C9" s="73">
        <v>1</v>
      </c>
      <c r="D9" s="73">
        <v>2</v>
      </c>
      <c r="E9" s="227">
        <v>3</v>
      </c>
      <c r="F9" s="227">
        <v>4</v>
      </c>
      <c r="G9" s="227">
        <v>5</v>
      </c>
      <c r="H9" s="227">
        <v>6</v>
      </c>
      <c r="I9" s="227">
        <v>7</v>
      </c>
      <c r="J9" s="395">
        <v>8</v>
      </c>
      <c r="K9" s="395">
        <v>9</v>
      </c>
      <c r="L9" s="270">
        <v>10</v>
      </c>
      <c r="M9" s="227">
        <v>11</v>
      </c>
      <c r="N9" s="227">
        <v>12</v>
      </c>
      <c r="O9" s="227">
        <v>13</v>
      </c>
    </row>
    <row r="10" spans="1:16" s="105" customFormat="1" ht="19.5" customHeight="1" x14ac:dyDescent="0.25">
      <c r="A10" s="103"/>
      <c r="B10" s="103" t="s">
        <v>62</v>
      </c>
      <c r="C10" s="104">
        <f t="shared" ref="C10:O10" si="0">SUM(C11:C86)</f>
        <v>427992.47700000007</v>
      </c>
      <c r="D10" s="104">
        <f t="shared" si="0"/>
        <v>342286.77</v>
      </c>
      <c r="E10" s="104">
        <f t="shared" si="0"/>
        <v>0</v>
      </c>
      <c r="F10" s="104">
        <f t="shared" si="0"/>
        <v>0</v>
      </c>
      <c r="G10" s="104">
        <f t="shared" si="0"/>
        <v>8268.1029999999992</v>
      </c>
      <c r="H10" s="104">
        <f t="shared" si="0"/>
        <v>5595</v>
      </c>
      <c r="I10" s="104">
        <f t="shared" si="0"/>
        <v>12046.46</v>
      </c>
      <c r="J10" s="426">
        <f t="shared" si="0"/>
        <v>2000</v>
      </c>
      <c r="K10" s="426">
        <f t="shared" si="0"/>
        <v>158</v>
      </c>
      <c r="L10" s="104">
        <f t="shared" si="0"/>
        <v>46626.144000000008</v>
      </c>
      <c r="M10" s="104">
        <f t="shared" si="0"/>
        <v>7079</v>
      </c>
      <c r="N10" s="104">
        <f t="shared" si="0"/>
        <v>6091</v>
      </c>
      <c r="O10" s="104">
        <f t="shared" si="0"/>
        <v>0</v>
      </c>
      <c r="P10" s="198"/>
    </row>
    <row r="11" spans="1:16" s="101" customFormat="1" ht="19.5" customHeight="1" x14ac:dyDescent="0.25">
      <c r="A11" s="109">
        <v>1</v>
      </c>
      <c r="B11" s="110" t="s">
        <v>110</v>
      </c>
      <c r="C11" s="130">
        <f>D11+E11+F11+G11+H11+I11+L11+M11+N11+O11</f>
        <v>8364</v>
      </c>
      <c r="D11" s="130"/>
      <c r="E11" s="130"/>
      <c r="F11" s="130"/>
      <c r="G11" s="130"/>
      <c r="H11" s="130"/>
      <c r="I11" s="130"/>
      <c r="J11" s="427"/>
      <c r="K11" s="427"/>
      <c r="L11" s="228">
        <f>'86'!E13</f>
        <v>8364</v>
      </c>
      <c r="M11" s="130"/>
      <c r="N11" s="130"/>
      <c r="O11" s="130"/>
    </row>
    <row r="12" spans="1:16" s="101" customFormat="1" ht="19.5" customHeight="1" x14ac:dyDescent="0.25">
      <c r="A12" s="109">
        <v>2</v>
      </c>
      <c r="B12" s="110" t="s">
        <v>192</v>
      </c>
      <c r="C12" s="130">
        <f t="shared" ref="C12:C75" si="1">D12+E12+F12+G12+H12+I12+L12+M12+N12+O12</f>
        <v>2203.5</v>
      </c>
      <c r="D12" s="130"/>
      <c r="E12" s="130"/>
      <c r="F12" s="130"/>
      <c r="G12" s="130"/>
      <c r="H12" s="130"/>
      <c r="I12" s="130"/>
      <c r="J12" s="427"/>
      <c r="K12" s="427"/>
      <c r="L12" s="228">
        <f>'86'!E14</f>
        <v>2203.5</v>
      </c>
      <c r="M12" s="130"/>
      <c r="N12" s="130"/>
      <c r="O12" s="111"/>
    </row>
    <row r="13" spans="1:16" s="101" customFormat="1" ht="19.5" customHeight="1" x14ac:dyDescent="0.25">
      <c r="A13" s="109">
        <v>3</v>
      </c>
      <c r="B13" s="110" t="s">
        <v>191</v>
      </c>
      <c r="C13" s="130">
        <f t="shared" si="1"/>
        <v>11371.902</v>
      </c>
      <c r="D13" s="130"/>
      <c r="E13" s="130"/>
      <c r="F13" s="130"/>
      <c r="G13" s="130"/>
      <c r="H13" s="130"/>
      <c r="I13" s="228">
        <v>8830</v>
      </c>
      <c r="J13" s="428">
        <f>2000</f>
        <v>2000</v>
      </c>
      <c r="K13" s="427"/>
      <c r="L13" s="228">
        <f>'86'!E15-I13</f>
        <v>2541.902</v>
      </c>
      <c r="M13" s="130"/>
      <c r="N13" s="130"/>
      <c r="O13" s="228"/>
    </row>
    <row r="14" spans="1:16" s="101" customFormat="1" ht="19.5" customHeight="1" x14ac:dyDescent="0.25">
      <c r="A14" s="109">
        <v>4</v>
      </c>
      <c r="B14" s="110" t="s">
        <v>190</v>
      </c>
      <c r="C14" s="130">
        <f t="shared" si="1"/>
        <v>1137</v>
      </c>
      <c r="D14" s="130"/>
      <c r="E14" s="130"/>
      <c r="F14" s="130"/>
      <c r="G14" s="130"/>
      <c r="H14" s="130"/>
      <c r="I14" s="130"/>
      <c r="J14" s="427"/>
      <c r="K14" s="427"/>
      <c r="L14" s="228">
        <f>'86'!E16</f>
        <v>1137</v>
      </c>
      <c r="M14" s="130"/>
      <c r="N14" s="130"/>
      <c r="O14" s="130"/>
    </row>
    <row r="15" spans="1:16" s="101" customFormat="1" ht="19.5" customHeight="1" x14ac:dyDescent="0.25">
      <c r="A15" s="109">
        <v>5</v>
      </c>
      <c r="B15" s="110" t="s">
        <v>189</v>
      </c>
      <c r="C15" s="130">
        <f t="shared" si="1"/>
        <v>1640.8040000000001</v>
      </c>
      <c r="D15" s="130"/>
      <c r="E15" s="130"/>
      <c r="F15" s="130"/>
      <c r="G15" s="130"/>
      <c r="H15" s="130"/>
      <c r="I15" s="130">
        <v>158</v>
      </c>
      <c r="J15" s="427"/>
      <c r="K15" s="428">
        <f>60+20+78</f>
        <v>158</v>
      </c>
      <c r="L15" s="228">
        <f>'86'!E17-I15</f>
        <v>1482.8040000000001</v>
      </c>
      <c r="M15" s="130"/>
      <c r="N15" s="130"/>
      <c r="O15" s="130"/>
    </row>
    <row r="16" spans="1:16" s="101" customFormat="1" ht="19.5" customHeight="1" x14ac:dyDescent="0.25">
      <c r="A16" s="109">
        <v>6</v>
      </c>
      <c r="B16" s="110" t="s">
        <v>111</v>
      </c>
      <c r="C16" s="130">
        <f t="shared" si="1"/>
        <v>4113.4759999999997</v>
      </c>
      <c r="D16" s="130"/>
      <c r="E16" s="130"/>
      <c r="F16" s="130"/>
      <c r="G16" s="130"/>
      <c r="H16" s="130"/>
      <c r="I16" s="130"/>
      <c r="J16" s="427"/>
      <c r="K16" s="427"/>
      <c r="L16" s="228">
        <f>'86'!E18</f>
        <v>4113.4759999999997</v>
      </c>
      <c r="M16" s="130"/>
      <c r="N16" s="130"/>
      <c r="O16" s="229"/>
    </row>
    <row r="17" spans="1:15" s="101" customFormat="1" ht="19.5" customHeight="1" x14ac:dyDescent="0.25">
      <c r="A17" s="109">
        <v>7</v>
      </c>
      <c r="B17" s="110" t="s">
        <v>194</v>
      </c>
      <c r="C17" s="130">
        <f t="shared" si="1"/>
        <v>8431.393</v>
      </c>
      <c r="D17" s="130"/>
      <c r="E17" s="130"/>
      <c r="F17" s="130"/>
      <c r="G17" s="130"/>
      <c r="H17" s="130"/>
      <c r="I17" s="130"/>
      <c r="J17" s="427"/>
      <c r="K17" s="427"/>
      <c r="L17" s="228">
        <f>'86'!E19-M17</f>
        <v>1352.393</v>
      </c>
      <c r="M17" s="229">
        <v>7079</v>
      </c>
      <c r="N17" s="130"/>
      <c r="O17" s="130"/>
    </row>
    <row r="18" spans="1:15" s="101" customFormat="1" ht="19.5" customHeight="1" x14ac:dyDescent="0.25">
      <c r="A18" s="109">
        <v>8</v>
      </c>
      <c r="B18" s="110" t="s">
        <v>195</v>
      </c>
      <c r="C18" s="130">
        <f t="shared" si="1"/>
        <v>6746.3410000000003</v>
      </c>
      <c r="D18" s="130"/>
      <c r="E18" s="130"/>
      <c r="F18" s="130"/>
      <c r="G18" s="229"/>
      <c r="H18" s="130"/>
      <c r="I18" s="130"/>
      <c r="J18" s="427"/>
      <c r="K18" s="427"/>
      <c r="L18" s="228">
        <f>'86'!E20</f>
        <v>6746.3410000000003</v>
      </c>
      <c r="M18" s="130"/>
      <c r="N18" s="130"/>
      <c r="O18" s="130"/>
    </row>
    <row r="19" spans="1:15" s="102" customFormat="1" ht="19.5" customHeight="1" x14ac:dyDescent="0.25">
      <c r="A19" s="109">
        <v>9</v>
      </c>
      <c r="B19" s="110" t="s">
        <v>193</v>
      </c>
      <c r="C19" s="130">
        <f t="shared" si="1"/>
        <v>31028.187000000002</v>
      </c>
      <c r="D19" s="229">
        <f>709+2300+1300+30+22500+150</f>
        <v>26989</v>
      </c>
      <c r="E19" s="130"/>
      <c r="F19" s="130"/>
      <c r="G19" s="130"/>
      <c r="H19" s="130"/>
      <c r="I19" s="130"/>
      <c r="J19" s="427"/>
      <c r="K19" s="427"/>
      <c r="L19" s="228">
        <f>'86'!E21-D19</f>
        <v>4039.1870000000017</v>
      </c>
      <c r="M19" s="130"/>
      <c r="N19" s="130"/>
      <c r="O19" s="130"/>
    </row>
    <row r="20" spans="1:15" s="102" customFormat="1" ht="19.5" customHeight="1" x14ac:dyDescent="0.25">
      <c r="A20" s="109">
        <v>10</v>
      </c>
      <c r="B20" s="110" t="s">
        <v>197</v>
      </c>
      <c r="C20" s="130">
        <f t="shared" si="1"/>
        <v>1060</v>
      </c>
      <c r="D20" s="130"/>
      <c r="E20" s="130"/>
      <c r="F20" s="130"/>
      <c r="G20" s="130"/>
      <c r="H20" s="130"/>
      <c r="I20" s="130"/>
      <c r="J20" s="427"/>
      <c r="K20" s="427"/>
      <c r="L20" s="228">
        <f>'86'!E22</f>
        <v>1060</v>
      </c>
      <c r="M20" s="130"/>
      <c r="N20" s="130"/>
      <c r="O20" s="130"/>
    </row>
    <row r="21" spans="1:15" s="101" customFormat="1" ht="19.5" customHeight="1" x14ac:dyDescent="0.25">
      <c r="A21" s="109">
        <v>11</v>
      </c>
      <c r="B21" s="110" t="s">
        <v>196</v>
      </c>
      <c r="C21" s="130">
        <f t="shared" si="1"/>
        <v>7083.0910000000003</v>
      </c>
      <c r="D21" s="130"/>
      <c r="E21" s="130"/>
      <c r="F21" s="130"/>
      <c r="G21" s="130"/>
      <c r="H21" s="229">
        <v>5595</v>
      </c>
      <c r="I21" s="130"/>
      <c r="J21" s="427"/>
      <c r="K21" s="427"/>
      <c r="L21" s="228">
        <f>'86'!E23-H21</f>
        <v>1488.0910000000003</v>
      </c>
      <c r="M21" s="130"/>
      <c r="N21" s="130"/>
      <c r="O21" s="130"/>
    </row>
    <row r="22" spans="1:15" s="101" customFormat="1" ht="19.5" customHeight="1" x14ac:dyDescent="0.25">
      <c r="A22" s="109">
        <v>12</v>
      </c>
      <c r="B22" s="110" t="s">
        <v>112</v>
      </c>
      <c r="C22" s="130">
        <f t="shared" si="1"/>
        <v>660</v>
      </c>
      <c r="D22" s="130"/>
      <c r="E22" s="130"/>
      <c r="F22" s="130"/>
      <c r="G22" s="130"/>
      <c r="H22" s="130"/>
      <c r="I22" s="130"/>
      <c r="J22" s="427"/>
      <c r="K22" s="427"/>
      <c r="L22" s="228">
        <f>'86'!E24</f>
        <v>660</v>
      </c>
      <c r="M22" s="130"/>
      <c r="N22" s="130"/>
      <c r="O22" s="130"/>
    </row>
    <row r="23" spans="1:15" s="101" customFormat="1" ht="19.5" customHeight="1" x14ac:dyDescent="0.25">
      <c r="A23" s="109">
        <v>13</v>
      </c>
      <c r="B23" s="110" t="s">
        <v>199</v>
      </c>
      <c r="C23" s="130">
        <f t="shared" si="1"/>
        <v>1674</v>
      </c>
      <c r="D23" s="130"/>
      <c r="E23" s="130"/>
      <c r="F23" s="130"/>
      <c r="G23" s="130"/>
      <c r="H23" s="130"/>
      <c r="I23" s="130"/>
      <c r="J23" s="427"/>
      <c r="K23" s="427"/>
      <c r="L23" s="228">
        <f>'86'!E25</f>
        <v>1674</v>
      </c>
      <c r="M23" s="130"/>
      <c r="N23" s="130"/>
      <c r="O23" s="130"/>
    </row>
    <row r="24" spans="1:15" s="101" customFormat="1" ht="19.5" customHeight="1" x14ac:dyDescent="0.25">
      <c r="A24" s="109">
        <v>14</v>
      </c>
      <c r="B24" s="110" t="s">
        <v>201</v>
      </c>
      <c r="C24" s="130">
        <f t="shared" si="1"/>
        <v>808</v>
      </c>
      <c r="D24" s="130"/>
      <c r="E24" s="130"/>
      <c r="F24" s="130"/>
      <c r="G24" s="130"/>
      <c r="H24" s="130"/>
      <c r="I24" s="130"/>
      <c r="J24" s="427"/>
      <c r="K24" s="427"/>
      <c r="L24" s="228">
        <f>'86'!E26</f>
        <v>808</v>
      </c>
      <c r="M24" s="130"/>
      <c r="N24" s="130"/>
      <c r="O24" s="229"/>
    </row>
    <row r="25" spans="1:15" s="101" customFormat="1" ht="19.5" customHeight="1" x14ac:dyDescent="0.25">
      <c r="A25" s="109">
        <v>15</v>
      </c>
      <c r="B25" s="110" t="s">
        <v>202</v>
      </c>
      <c r="C25" s="130">
        <f t="shared" si="1"/>
        <v>835</v>
      </c>
      <c r="D25" s="130"/>
      <c r="E25" s="130"/>
      <c r="F25" s="130"/>
      <c r="G25" s="130"/>
      <c r="H25" s="130"/>
      <c r="I25" s="130"/>
      <c r="J25" s="427"/>
      <c r="K25" s="428"/>
      <c r="L25" s="228">
        <f>'86'!E27</f>
        <v>835</v>
      </c>
      <c r="M25" s="130"/>
      <c r="N25" s="130"/>
      <c r="O25" s="130"/>
    </row>
    <row r="26" spans="1:15" s="101" customFormat="1" ht="19.5" customHeight="1" x14ac:dyDescent="0.25">
      <c r="A26" s="109">
        <v>16</v>
      </c>
      <c r="B26" s="110" t="s">
        <v>200</v>
      </c>
      <c r="C26" s="130">
        <f t="shared" si="1"/>
        <v>1158.19</v>
      </c>
      <c r="D26" s="130"/>
      <c r="E26" s="130"/>
      <c r="F26" s="130"/>
      <c r="G26" s="130"/>
      <c r="H26" s="130"/>
      <c r="I26" s="130"/>
      <c r="J26" s="427"/>
      <c r="K26" s="427"/>
      <c r="L26" s="228">
        <f>'86'!E28</f>
        <v>1158.19</v>
      </c>
      <c r="M26" s="130"/>
      <c r="N26" s="130"/>
      <c r="O26" s="228"/>
    </row>
    <row r="27" spans="1:15" s="101" customFormat="1" ht="19.5" customHeight="1" x14ac:dyDescent="0.25">
      <c r="A27" s="109">
        <v>17</v>
      </c>
      <c r="B27" s="110" t="s">
        <v>203</v>
      </c>
      <c r="C27" s="130">
        <f t="shared" si="1"/>
        <v>506</v>
      </c>
      <c r="D27" s="130"/>
      <c r="E27" s="130"/>
      <c r="F27" s="130"/>
      <c r="G27" s="130"/>
      <c r="H27" s="130"/>
      <c r="I27" s="130"/>
      <c r="J27" s="427"/>
      <c r="K27" s="427"/>
      <c r="L27" s="228">
        <f>'86'!E29</f>
        <v>506</v>
      </c>
      <c r="M27" s="130"/>
      <c r="N27" s="130"/>
      <c r="O27" s="130"/>
    </row>
    <row r="28" spans="1:15" s="101" customFormat="1" ht="19.5" customHeight="1" x14ac:dyDescent="0.25">
      <c r="A28" s="109">
        <v>18</v>
      </c>
      <c r="B28" s="110" t="s">
        <v>204</v>
      </c>
      <c r="C28" s="130">
        <f>D28+E28+F28+G28+H28+I28+L28+M28+N28+O28</f>
        <v>1288</v>
      </c>
      <c r="D28" s="130"/>
      <c r="E28" s="130"/>
      <c r="F28" s="130"/>
      <c r="G28" s="130"/>
      <c r="H28" s="130"/>
      <c r="I28" s="130"/>
      <c r="J28" s="427"/>
      <c r="K28" s="427"/>
      <c r="L28" s="228">
        <f>'86'!E30</f>
        <v>1288</v>
      </c>
      <c r="M28" s="130"/>
      <c r="N28" s="130"/>
      <c r="O28" s="228"/>
    </row>
    <row r="29" spans="1:15" s="101" customFormat="1" ht="19.5" customHeight="1" x14ac:dyDescent="0.25">
      <c r="A29" s="109">
        <v>19</v>
      </c>
      <c r="B29" s="110" t="s">
        <v>228</v>
      </c>
      <c r="C29" s="130">
        <f t="shared" si="1"/>
        <v>130</v>
      </c>
      <c r="D29" s="130"/>
      <c r="E29" s="130"/>
      <c r="F29" s="130"/>
      <c r="G29" s="130"/>
      <c r="H29" s="130"/>
      <c r="I29" s="130"/>
      <c r="J29" s="427"/>
      <c r="K29" s="427"/>
      <c r="L29" s="228">
        <f>'86'!E31</f>
        <v>130</v>
      </c>
      <c r="M29" s="130"/>
      <c r="N29" s="130"/>
      <c r="O29" s="130"/>
    </row>
    <row r="30" spans="1:15" s="101" customFormat="1" ht="19.5" customHeight="1" x14ac:dyDescent="0.25">
      <c r="A30" s="109">
        <v>20</v>
      </c>
      <c r="B30" s="110" t="s">
        <v>205</v>
      </c>
      <c r="C30" s="130">
        <f t="shared" si="1"/>
        <v>130</v>
      </c>
      <c r="D30" s="130"/>
      <c r="E30" s="130"/>
      <c r="F30" s="130"/>
      <c r="G30" s="130"/>
      <c r="H30" s="130"/>
      <c r="I30" s="130"/>
      <c r="J30" s="427"/>
      <c r="K30" s="427"/>
      <c r="L30" s="228">
        <f>'86'!E32</f>
        <v>130</v>
      </c>
      <c r="M30" s="130"/>
      <c r="N30" s="130"/>
      <c r="O30" s="130"/>
    </row>
    <row r="31" spans="1:15" s="101" customFormat="1" ht="19.5" customHeight="1" x14ac:dyDescent="0.25">
      <c r="A31" s="109">
        <v>21</v>
      </c>
      <c r="B31" s="110" t="s">
        <v>206</v>
      </c>
      <c r="C31" s="130">
        <f t="shared" si="1"/>
        <v>130</v>
      </c>
      <c r="D31" s="131"/>
      <c r="E31" s="131"/>
      <c r="F31" s="131"/>
      <c r="G31" s="131"/>
      <c r="H31" s="131"/>
      <c r="I31" s="130"/>
      <c r="J31" s="427"/>
      <c r="K31" s="427"/>
      <c r="L31" s="228">
        <f>'86'!E33</f>
        <v>130</v>
      </c>
      <c r="M31" s="131"/>
      <c r="N31" s="131"/>
      <c r="O31" s="131"/>
    </row>
    <row r="32" spans="1:15" s="101" customFormat="1" ht="19.5" customHeight="1" x14ac:dyDescent="0.25">
      <c r="A32" s="109">
        <v>22</v>
      </c>
      <c r="B32" s="110" t="s">
        <v>247</v>
      </c>
      <c r="C32" s="130">
        <f t="shared" si="1"/>
        <v>5575</v>
      </c>
      <c r="D32" s="100">
        <f>'86'!E34</f>
        <v>5575</v>
      </c>
      <c r="E32" s="131"/>
      <c r="F32" s="131"/>
      <c r="G32" s="131"/>
      <c r="H32" s="131"/>
      <c r="I32" s="131"/>
      <c r="J32" s="429"/>
      <c r="K32" s="429"/>
      <c r="L32" s="228"/>
      <c r="M32" s="131"/>
      <c r="N32" s="131"/>
      <c r="O32" s="131"/>
    </row>
    <row r="33" spans="1:15" s="101" customFormat="1" ht="19.5" customHeight="1" x14ac:dyDescent="0.25">
      <c r="A33" s="109">
        <v>23</v>
      </c>
      <c r="B33" s="7" t="s">
        <v>248</v>
      </c>
      <c r="C33" s="130">
        <f t="shared" si="1"/>
        <v>5946</v>
      </c>
      <c r="D33" s="100">
        <f>'86'!E35</f>
        <v>5946</v>
      </c>
      <c r="E33" s="131"/>
      <c r="F33" s="131"/>
      <c r="G33" s="131"/>
      <c r="H33" s="131"/>
      <c r="I33" s="132"/>
      <c r="J33" s="430"/>
      <c r="K33" s="430"/>
      <c r="L33" s="228"/>
      <c r="M33" s="131"/>
      <c r="N33" s="131"/>
      <c r="O33" s="131"/>
    </row>
    <row r="34" spans="1:15" s="101" customFormat="1" ht="19.5" customHeight="1" x14ac:dyDescent="0.25">
      <c r="A34" s="109">
        <v>24</v>
      </c>
      <c r="B34" s="7" t="s">
        <v>249</v>
      </c>
      <c r="C34" s="130">
        <f t="shared" si="1"/>
        <v>3726</v>
      </c>
      <c r="D34" s="100">
        <f>'86'!E36</f>
        <v>3726</v>
      </c>
      <c r="E34" s="131"/>
      <c r="F34" s="131"/>
      <c r="G34" s="131"/>
      <c r="H34" s="131"/>
      <c r="I34" s="132"/>
      <c r="J34" s="430"/>
      <c r="K34" s="430"/>
      <c r="L34" s="228"/>
      <c r="M34" s="131"/>
      <c r="N34" s="131"/>
      <c r="O34" s="131"/>
    </row>
    <row r="35" spans="1:15" ht="19.5" customHeight="1" x14ac:dyDescent="0.25">
      <c r="A35" s="109">
        <v>25</v>
      </c>
      <c r="B35" s="7" t="s">
        <v>250</v>
      </c>
      <c r="C35" s="130">
        <f t="shared" si="1"/>
        <v>3077</v>
      </c>
      <c r="D35" s="100">
        <f>'86'!E37</f>
        <v>3077</v>
      </c>
      <c r="E35" s="182"/>
      <c r="F35" s="182"/>
      <c r="G35" s="182"/>
      <c r="H35" s="182"/>
      <c r="I35" s="182"/>
      <c r="J35" s="431"/>
      <c r="K35" s="431"/>
      <c r="L35" s="228"/>
      <c r="M35" s="182"/>
      <c r="N35" s="182"/>
      <c r="O35" s="182"/>
    </row>
    <row r="36" spans="1:15" ht="19.5" customHeight="1" x14ac:dyDescent="0.25">
      <c r="A36" s="109">
        <v>26</v>
      </c>
      <c r="B36" s="7" t="s">
        <v>251</v>
      </c>
      <c r="C36" s="130">
        <f t="shared" si="1"/>
        <v>3309</v>
      </c>
      <c r="D36" s="100">
        <f>'86'!E38</f>
        <v>3309</v>
      </c>
      <c r="E36" s="182"/>
      <c r="F36" s="182"/>
      <c r="G36" s="182"/>
      <c r="H36" s="182"/>
      <c r="I36" s="182"/>
      <c r="J36" s="431"/>
      <c r="K36" s="431"/>
      <c r="L36" s="228"/>
      <c r="M36" s="182"/>
      <c r="N36" s="182"/>
      <c r="O36" s="182"/>
    </row>
    <row r="37" spans="1:15" ht="32.1" customHeight="1" x14ac:dyDescent="0.25">
      <c r="A37" s="109">
        <v>27</v>
      </c>
      <c r="B37" s="7" t="s">
        <v>252</v>
      </c>
      <c r="C37" s="130">
        <f t="shared" si="1"/>
        <v>5156</v>
      </c>
      <c r="D37" s="100">
        <f>'86'!E39</f>
        <v>5156</v>
      </c>
      <c r="E37" s="182"/>
      <c r="F37" s="182"/>
      <c r="G37" s="182"/>
      <c r="H37" s="182"/>
      <c r="I37" s="182"/>
      <c r="J37" s="431"/>
      <c r="K37" s="431"/>
      <c r="L37" s="228"/>
      <c r="M37" s="182"/>
      <c r="N37" s="182"/>
      <c r="O37" s="182"/>
    </row>
    <row r="38" spans="1:15" ht="19.5" customHeight="1" x14ac:dyDescent="0.25">
      <c r="A38" s="109">
        <v>28</v>
      </c>
      <c r="B38" s="7" t="s">
        <v>253</v>
      </c>
      <c r="C38" s="130">
        <f t="shared" si="1"/>
        <v>6089</v>
      </c>
      <c r="D38" s="100">
        <f>'86'!E40</f>
        <v>6089</v>
      </c>
      <c r="E38" s="182"/>
      <c r="F38" s="182"/>
      <c r="G38" s="182"/>
      <c r="H38" s="182"/>
      <c r="I38" s="182"/>
      <c r="J38" s="431"/>
      <c r="K38" s="431"/>
      <c r="L38" s="228"/>
      <c r="M38" s="182"/>
      <c r="N38" s="182"/>
      <c r="O38" s="182"/>
    </row>
    <row r="39" spans="1:15" ht="19.5" customHeight="1" x14ac:dyDescent="0.25">
      <c r="A39" s="109">
        <v>29</v>
      </c>
      <c r="B39" s="7" t="s">
        <v>254</v>
      </c>
      <c r="C39" s="130">
        <f t="shared" si="1"/>
        <v>3843</v>
      </c>
      <c r="D39" s="100">
        <f>'86'!E41</f>
        <v>3843</v>
      </c>
      <c r="E39" s="182"/>
      <c r="F39" s="182"/>
      <c r="G39" s="182"/>
      <c r="H39" s="182"/>
      <c r="I39" s="182"/>
      <c r="J39" s="431"/>
      <c r="K39" s="431"/>
      <c r="L39" s="228"/>
      <c r="M39" s="182"/>
      <c r="N39" s="182"/>
      <c r="O39" s="182"/>
    </row>
    <row r="40" spans="1:15" ht="30.95" customHeight="1" x14ac:dyDescent="0.25">
      <c r="A40" s="109">
        <v>30</v>
      </c>
      <c r="B40" s="7" t="s">
        <v>255</v>
      </c>
      <c r="C40" s="130">
        <f t="shared" si="1"/>
        <v>4562</v>
      </c>
      <c r="D40" s="100">
        <f>'86'!E42</f>
        <v>4562</v>
      </c>
      <c r="E40" s="182"/>
      <c r="F40" s="182"/>
      <c r="G40" s="182"/>
      <c r="H40" s="182"/>
      <c r="I40" s="182"/>
      <c r="J40" s="431"/>
      <c r="K40" s="431"/>
      <c r="L40" s="228"/>
      <c r="M40" s="182"/>
      <c r="N40" s="182"/>
      <c r="O40" s="182"/>
    </row>
    <row r="41" spans="1:15" ht="19.5" customHeight="1" x14ac:dyDescent="0.25">
      <c r="A41" s="109">
        <v>31</v>
      </c>
      <c r="B41" s="7" t="s">
        <v>256</v>
      </c>
      <c r="C41" s="130">
        <f t="shared" si="1"/>
        <v>4714</v>
      </c>
      <c r="D41" s="100">
        <f>'86'!E43</f>
        <v>4714</v>
      </c>
      <c r="E41" s="182"/>
      <c r="F41" s="182"/>
      <c r="G41" s="182"/>
      <c r="H41" s="182"/>
      <c r="I41" s="182"/>
      <c r="J41" s="431"/>
      <c r="K41" s="431"/>
      <c r="L41" s="228"/>
      <c r="M41" s="182"/>
      <c r="N41" s="182"/>
      <c r="O41" s="182"/>
    </row>
    <row r="42" spans="1:15" ht="19.5" customHeight="1" x14ac:dyDescent="0.25">
      <c r="A42" s="109">
        <v>32</v>
      </c>
      <c r="B42" s="7" t="s">
        <v>257</v>
      </c>
      <c r="C42" s="130">
        <f t="shared" si="1"/>
        <v>2877</v>
      </c>
      <c r="D42" s="100">
        <f>'86'!E44</f>
        <v>2877</v>
      </c>
      <c r="E42" s="182"/>
      <c r="F42" s="182"/>
      <c r="G42" s="182"/>
      <c r="H42" s="182"/>
      <c r="I42" s="182"/>
      <c r="J42" s="431"/>
      <c r="K42" s="431"/>
      <c r="L42" s="228"/>
      <c r="M42" s="182"/>
      <c r="N42" s="182"/>
      <c r="O42" s="182"/>
    </row>
    <row r="43" spans="1:15" ht="19.5" customHeight="1" x14ac:dyDescent="0.25">
      <c r="A43" s="109">
        <v>33</v>
      </c>
      <c r="B43" s="7" t="s">
        <v>258</v>
      </c>
      <c r="C43" s="130">
        <f t="shared" si="1"/>
        <v>4068</v>
      </c>
      <c r="D43" s="100">
        <f>'86'!E45</f>
        <v>4068</v>
      </c>
      <c r="E43" s="182"/>
      <c r="F43" s="182"/>
      <c r="G43" s="182"/>
      <c r="H43" s="182"/>
      <c r="I43" s="182"/>
      <c r="J43" s="431"/>
      <c r="K43" s="431"/>
      <c r="L43" s="228"/>
      <c r="M43" s="182"/>
      <c r="N43" s="182"/>
      <c r="O43" s="182"/>
    </row>
    <row r="44" spans="1:15" ht="19.5" customHeight="1" x14ac:dyDescent="0.25">
      <c r="A44" s="109">
        <v>34</v>
      </c>
      <c r="B44" s="7" t="s">
        <v>259</v>
      </c>
      <c r="C44" s="130">
        <f t="shared" si="1"/>
        <v>3374</v>
      </c>
      <c r="D44" s="100">
        <f>'86'!E46</f>
        <v>3374</v>
      </c>
      <c r="E44" s="182"/>
      <c r="F44" s="182"/>
      <c r="G44" s="182"/>
      <c r="H44" s="182"/>
      <c r="I44" s="182"/>
      <c r="J44" s="431"/>
      <c r="K44" s="431"/>
      <c r="L44" s="228"/>
      <c r="M44" s="182"/>
      <c r="N44" s="182"/>
      <c r="O44" s="182"/>
    </row>
    <row r="45" spans="1:15" ht="19.5" customHeight="1" x14ac:dyDescent="0.25">
      <c r="A45" s="109">
        <v>35</v>
      </c>
      <c r="B45" s="7" t="s">
        <v>260</v>
      </c>
      <c r="C45" s="130">
        <f t="shared" si="1"/>
        <v>3364</v>
      </c>
      <c r="D45" s="100">
        <f>'86'!E47</f>
        <v>3364</v>
      </c>
      <c r="E45" s="182"/>
      <c r="F45" s="182"/>
      <c r="G45" s="182"/>
      <c r="H45" s="182"/>
      <c r="I45" s="182"/>
      <c r="J45" s="431"/>
      <c r="K45" s="431"/>
      <c r="L45" s="228"/>
      <c r="M45" s="182"/>
      <c r="N45" s="182"/>
      <c r="O45" s="182"/>
    </row>
    <row r="46" spans="1:15" ht="19.5" customHeight="1" x14ac:dyDescent="0.25">
      <c r="A46" s="109">
        <v>36</v>
      </c>
      <c r="B46" s="7" t="s">
        <v>261</v>
      </c>
      <c r="C46" s="130">
        <f t="shared" si="1"/>
        <v>8894</v>
      </c>
      <c r="D46" s="100">
        <f>'86'!E48</f>
        <v>8894</v>
      </c>
      <c r="E46" s="182"/>
      <c r="F46" s="182"/>
      <c r="G46" s="182"/>
      <c r="H46" s="182"/>
      <c r="I46" s="182"/>
      <c r="J46" s="431"/>
      <c r="K46" s="431"/>
      <c r="L46" s="228"/>
      <c r="M46" s="182"/>
      <c r="N46" s="182"/>
      <c r="O46" s="182"/>
    </row>
    <row r="47" spans="1:15" ht="19.5" customHeight="1" x14ac:dyDescent="0.25">
      <c r="A47" s="109">
        <v>37</v>
      </c>
      <c r="B47" s="7" t="s">
        <v>262</v>
      </c>
      <c r="C47" s="130">
        <f t="shared" si="1"/>
        <v>6575</v>
      </c>
      <c r="D47" s="100">
        <f>'86'!E49</f>
        <v>6575</v>
      </c>
      <c r="E47" s="182"/>
      <c r="F47" s="182"/>
      <c r="G47" s="182"/>
      <c r="H47" s="182"/>
      <c r="I47" s="182"/>
      <c r="J47" s="431"/>
      <c r="K47" s="431"/>
      <c r="L47" s="228"/>
      <c r="M47" s="182"/>
      <c r="N47" s="182"/>
      <c r="O47" s="182"/>
    </row>
    <row r="48" spans="1:15" ht="19.5" customHeight="1" x14ac:dyDescent="0.25">
      <c r="A48" s="109">
        <v>38</v>
      </c>
      <c r="B48" s="7" t="s">
        <v>263</v>
      </c>
      <c r="C48" s="130">
        <f t="shared" si="1"/>
        <v>8487</v>
      </c>
      <c r="D48" s="100">
        <f>'86'!E50</f>
        <v>8487</v>
      </c>
      <c r="E48" s="182"/>
      <c r="F48" s="182"/>
      <c r="G48" s="182"/>
      <c r="H48" s="182"/>
      <c r="I48" s="182"/>
      <c r="J48" s="431"/>
      <c r="K48" s="431"/>
      <c r="L48" s="228"/>
      <c r="M48" s="182"/>
      <c r="N48" s="182"/>
      <c r="O48" s="182"/>
    </row>
    <row r="49" spans="1:15" ht="19.5" customHeight="1" x14ac:dyDescent="0.25">
      <c r="A49" s="109">
        <v>39</v>
      </c>
      <c r="B49" s="7" t="s">
        <v>264</v>
      </c>
      <c r="C49" s="130">
        <f t="shared" si="1"/>
        <v>6167</v>
      </c>
      <c r="D49" s="100">
        <f>'86'!E51</f>
        <v>6167</v>
      </c>
      <c r="E49" s="182"/>
      <c r="F49" s="182"/>
      <c r="G49" s="182"/>
      <c r="H49" s="182"/>
      <c r="I49" s="182"/>
      <c r="J49" s="431"/>
      <c r="K49" s="431"/>
      <c r="L49" s="228"/>
      <c r="M49" s="182"/>
      <c r="N49" s="182"/>
      <c r="O49" s="182"/>
    </row>
    <row r="50" spans="1:15" ht="19.5" customHeight="1" x14ac:dyDescent="0.25">
      <c r="A50" s="109">
        <v>40</v>
      </c>
      <c r="B50" s="7" t="s">
        <v>265</v>
      </c>
      <c r="C50" s="130">
        <f t="shared" si="1"/>
        <v>3863</v>
      </c>
      <c r="D50" s="100">
        <f>'86'!E52</f>
        <v>3863</v>
      </c>
      <c r="E50" s="182"/>
      <c r="F50" s="182"/>
      <c r="G50" s="182"/>
      <c r="H50" s="182"/>
      <c r="I50" s="182"/>
      <c r="J50" s="431"/>
      <c r="K50" s="431"/>
      <c r="L50" s="228"/>
      <c r="M50" s="182"/>
      <c r="N50" s="182"/>
      <c r="O50" s="182"/>
    </row>
    <row r="51" spans="1:15" ht="19.5" customHeight="1" x14ac:dyDescent="0.25">
      <c r="A51" s="109">
        <v>41</v>
      </c>
      <c r="B51" s="7" t="s">
        <v>266</v>
      </c>
      <c r="C51" s="130">
        <f t="shared" si="1"/>
        <v>8196</v>
      </c>
      <c r="D51" s="100">
        <f>'86'!E53</f>
        <v>8196</v>
      </c>
      <c r="E51" s="182"/>
      <c r="F51" s="182"/>
      <c r="G51" s="182"/>
      <c r="H51" s="182"/>
      <c r="I51" s="182"/>
      <c r="J51" s="431"/>
      <c r="K51" s="431"/>
      <c r="L51" s="228"/>
      <c r="M51" s="182"/>
      <c r="N51" s="182"/>
      <c r="O51" s="182"/>
    </row>
    <row r="52" spans="1:15" ht="19.5" customHeight="1" x14ac:dyDescent="0.25">
      <c r="A52" s="109">
        <v>42</v>
      </c>
      <c r="B52" s="7" t="s">
        <v>267</v>
      </c>
      <c r="C52" s="130">
        <f t="shared" si="1"/>
        <v>7136</v>
      </c>
      <c r="D52" s="100">
        <f>'86'!E54</f>
        <v>7136</v>
      </c>
      <c r="E52" s="182"/>
      <c r="F52" s="182"/>
      <c r="G52" s="182"/>
      <c r="H52" s="182"/>
      <c r="I52" s="182"/>
      <c r="J52" s="431"/>
      <c r="K52" s="431"/>
      <c r="L52" s="228"/>
      <c r="M52" s="182"/>
      <c r="N52" s="182"/>
      <c r="O52" s="182"/>
    </row>
    <row r="53" spans="1:15" ht="19.5" customHeight="1" x14ac:dyDescent="0.25">
      <c r="A53" s="109">
        <v>43</v>
      </c>
      <c r="B53" s="7" t="s">
        <v>268</v>
      </c>
      <c r="C53" s="130">
        <f t="shared" si="1"/>
        <v>5667</v>
      </c>
      <c r="D53" s="100">
        <f>'86'!E55</f>
        <v>5667</v>
      </c>
      <c r="E53" s="182"/>
      <c r="F53" s="182"/>
      <c r="G53" s="182"/>
      <c r="H53" s="182"/>
      <c r="I53" s="182"/>
      <c r="J53" s="431"/>
      <c r="K53" s="431"/>
      <c r="L53" s="228"/>
      <c r="M53" s="182"/>
      <c r="N53" s="182"/>
      <c r="O53" s="182"/>
    </row>
    <row r="54" spans="1:15" ht="34.5" customHeight="1" x14ac:dyDescent="0.25">
      <c r="A54" s="109">
        <v>44</v>
      </c>
      <c r="B54" s="7" t="s">
        <v>269</v>
      </c>
      <c r="C54" s="130">
        <f t="shared" si="1"/>
        <v>5415</v>
      </c>
      <c r="D54" s="100">
        <f>'86'!E56</f>
        <v>5415</v>
      </c>
      <c r="E54" s="182"/>
      <c r="F54" s="182"/>
      <c r="G54" s="182"/>
      <c r="H54" s="182"/>
      <c r="I54" s="182"/>
      <c r="J54" s="431"/>
      <c r="K54" s="431"/>
      <c r="L54" s="228"/>
      <c r="M54" s="182"/>
      <c r="N54" s="182"/>
      <c r="O54" s="182"/>
    </row>
    <row r="55" spans="1:15" ht="33" customHeight="1" x14ac:dyDescent="0.25">
      <c r="A55" s="109">
        <v>45</v>
      </c>
      <c r="B55" s="7" t="s">
        <v>270</v>
      </c>
      <c r="C55" s="130">
        <f t="shared" si="1"/>
        <v>6430</v>
      </c>
      <c r="D55" s="100">
        <f>'86'!E57</f>
        <v>6430</v>
      </c>
      <c r="E55" s="182"/>
      <c r="F55" s="182"/>
      <c r="G55" s="182"/>
      <c r="H55" s="182"/>
      <c r="I55" s="182"/>
      <c r="J55" s="431"/>
      <c r="K55" s="431"/>
      <c r="L55" s="228"/>
      <c r="M55" s="182"/>
      <c r="N55" s="182"/>
      <c r="O55" s="182"/>
    </row>
    <row r="56" spans="1:15" ht="19.5" customHeight="1" x14ac:dyDescent="0.25">
      <c r="A56" s="109">
        <v>46</v>
      </c>
      <c r="B56" s="7" t="s">
        <v>271</v>
      </c>
      <c r="C56" s="130">
        <f t="shared" si="1"/>
        <v>7208</v>
      </c>
      <c r="D56" s="100">
        <f>'86'!E58</f>
        <v>7208</v>
      </c>
      <c r="E56" s="182"/>
      <c r="F56" s="182"/>
      <c r="G56" s="182"/>
      <c r="H56" s="182"/>
      <c r="I56" s="182"/>
      <c r="J56" s="431"/>
      <c r="K56" s="431"/>
      <c r="L56" s="228"/>
      <c r="M56" s="182"/>
      <c r="N56" s="182"/>
      <c r="O56" s="182"/>
    </row>
    <row r="57" spans="1:15" ht="19.5" customHeight="1" x14ac:dyDescent="0.25">
      <c r="A57" s="109">
        <v>47</v>
      </c>
      <c r="B57" s="7" t="s">
        <v>272</v>
      </c>
      <c r="C57" s="130">
        <f t="shared" si="1"/>
        <v>5924</v>
      </c>
      <c r="D57" s="100">
        <f>'86'!E59</f>
        <v>5924</v>
      </c>
      <c r="E57" s="182"/>
      <c r="F57" s="182"/>
      <c r="G57" s="182"/>
      <c r="H57" s="182"/>
      <c r="I57" s="182"/>
      <c r="J57" s="431"/>
      <c r="K57" s="431"/>
      <c r="L57" s="228"/>
      <c r="M57" s="182"/>
      <c r="N57" s="182"/>
      <c r="O57" s="182"/>
    </row>
    <row r="58" spans="1:15" ht="19.5" customHeight="1" x14ac:dyDescent="0.25">
      <c r="A58" s="109">
        <v>48</v>
      </c>
      <c r="B58" s="7" t="s">
        <v>273</v>
      </c>
      <c r="C58" s="130">
        <f t="shared" si="1"/>
        <v>8427</v>
      </c>
      <c r="D58" s="100">
        <f>'86'!E60</f>
        <v>8427</v>
      </c>
      <c r="E58" s="182"/>
      <c r="F58" s="182"/>
      <c r="G58" s="182"/>
      <c r="H58" s="182"/>
      <c r="I58" s="182"/>
      <c r="J58" s="431"/>
      <c r="K58" s="431"/>
      <c r="L58" s="228"/>
      <c r="M58" s="182"/>
      <c r="N58" s="182"/>
      <c r="O58" s="182"/>
    </row>
    <row r="59" spans="1:15" ht="19.5" customHeight="1" x14ac:dyDescent="0.25">
      <c r="A59" s="109">
        <v>49</v>
      </c>
      <c r="B59" s="7" t="s">
        <v>274</v>
      </c>
      <c r="C59" s="130">
        <f t="shared" si="1"/>
        <v>5588</v>
      </c>
      <c r="D59" s="100">
        <f>'86'!E61</f>
        <v>5588</v>
      </c>
      <c r="E59" s="182"/>
      <c r="F59" s="182"/>
      <c r="G59" s="182"/>
      <c r="H59" s="182"/>
      <c r="I59" s="182"/>
      <c r="J59" s="431"/>
      <c r="K59" s="431"/>
      <c r="L59" s="228"/>
      <c r="M59" s="182"/>
      <c r="N59" s="182"/>
      <c r="O59" s="182"/>
    </row>
    <row r="60" spans="1:15" ht="30.95" customHeight="1" x14ac:dyDescent="0.25">
      <c r="A60" s="109">
        <v>50</v>
      </c>
      <c r="B60" s="7" t="s">
        <v>275</v>
      </c>
      <c r="C60" s="130">
        <f t="shared" si="1"/>
        <v>5001</v>
      </c>
      <c r="D60" s="100">
        <f>'86'!E62</f>
        <v>5001</v>
      </c>
      <c r="E60" s="182"/>
      <c r="F60" s="182"/>
      <c r="G60" s="182"/>
      <c r="H60" s="182"/>
      <c r="I60" s="182"/>
      <c r="J60" s="431"/>
      <c r="K60" s="431"/>
      <c r="L60" s="228"/>
      <c r="M60" s="182"/>
      <c r="N60" s="182"/>
      <c r="O60" s="182"/>
    </row>
    <row r="61" spans="1:15" ht="33.6" customHeight="1" x14ac:dyDescent="0.25">
      <c r="A61" s="109">
        <v>51</v>
      </c>
      <c r="B61" s="7" t="s">
        <v>276</v>
      </c>
      <c r="C61" s="130">
        <f t="shared" si="1"/>
        <v>3337</v>
      </c>
      <c r="D61" s="100">
        <f>'86'!E63</f>
        <v>3337</v>
      </c>
      <c r="E61" s="182"/>
      <c r="F61" s="182"/>
      <c r="G61" s="182"/>
      <c r="H61" s="182"/>
      <c r="I61" s="182"/>
      <c r="J61" s="431"/>
      <c r="K61" s="431"/>
      <c r="L61" s="228"/>
      <c r="M61" s="182"/>
      <c r="N61" s="182"/>
      <c r="O61" s="182"/>
    </row>
    <row r="62" spans="1:15" ht="19.5" customHeight="1" x14ac:dyDescent="0.25">
      <c r="A62" s="109">
        <v>52</v>
      </c>
      <c r="B62" s="7" t="s">
        <v>277</v>
      </c>
      <c r="C62" s="130">
        <f t="shared" si="1"/>
        <v>4954</v>
      </c>
      <c r="D62" s="100">
        <f>'86'!E64</f>
        <v>4954</v>
      </c>
      <c r="E62" s="182"/>
      <c r="F62" s="182"/>
      <c r="G62" s="182"/>
      <c r="H62" s="182"/>
      <c r="I62" s="182"/>
      <c r="J62" s="431"/>
      <c r="K62" s="431"/>
      <c r="L62" s="228"/>
      <c r="M62" s="182"/>
      <c r="N62" s="182"/>
      <c r="O62" s="182"/>
    </row>
    <row r="63" spans="1:15" ht="19.5" customHeight="1" x14ac:dyDescent="0.25">
      <c r="A63" s="109">
        <v>53</v>
      </c>
      <c r="B63" s="7" t="s">
        <v>278</v>
      </c>
      <c r="C63" s="130">
        <f t="shared" si="1"/>
        <v>4950</v>
      </c>
      <c r="D63" s="100">
        <f>'86'!E65</f>
        <v>4950</v>
      </c>
      <c r="E63" s="182"/>
      <c r="F63" s="182"/>
      <c r="G63" s="182"/>
      <c r="H63" s="182"/>
      <c r="I63" s="182"/>
      <c r="J63" s="431"/>
      <c r="K63" s="431"/>
      <c r="L63" s="228"/>
      <c r="M63" s="182"/>
      <c r="N63" s="182"/>
      <c r="O63" s="182"/>
    </row>
    <row r="64" spans="1:15" ht="19.5" customHeight="1" x14ac:dyDescent="0.25">
      <c r="A64" s="109">
        <v>54</v>
      </c>
      <c r="B64" s="7" t="s">
        <v>279</v>
      </c>
      <c r="C64" s="130">
        <f t="shared" si="1"/>
        <v>5168</v>
      </c>
      <c r="D64" s="100">
        <f>'86'!E66</f>
        <v>5168</v>
      </c>
      <c r="E64" s="182"/>
      <c r="F64" s="182"/>
      <c r="G64" s="182"/>
      <c r="H64" s="182"/>
      <c r="I64" s="182"/>
      <c r="J64" s="431"/>
      <c r="K64" s="431"/>
      <c r="L64" s="228"/>
      <c r="M64" s="182"/>
      <c r="N64" s="182"/>
      <c r="O64" s="182"/>
    </row>
    <row r="65" spans="1:15" ht="19.5" customHeight="1" x14ac:dyDescent="0.25">
      <c r="A65" s="109">
        <v>55</v>
      </c>
      <c r="B65" s="7" t="s">
        <v>280</v>
      </c>
      <c r="C65" s="130">
        <f t="shared" si="1"/>
        <v>5511</v>
      </c>
      <c r="D65" s="100">
        <f>'86'!E67</f>
        <v>5511</v>
      </c>
      <c r="E65" s="182"/>
      <c r="F65" s="182"/>
      <c r="G65" s="182"/>
      <c r="H65" s="182"/>
      <c r="I65" s="182"/>
      <c r="J65" s="431"/>
      <c r="K65" s="431"/>
      <c r="L65" s="228"/>
      <c r="M65" s="182"/>
      <c r="N65" s="182"/>
      <c r="O65" s="182"/>
    </row>
    <row r="66" spans="1:15" ht="19.5" customHeight="1" x14ac:dyDescent="0.25">
      <c r="A66" s="109">
        <v>56</v>
      </c>
      <c r="B66" s="7" t="s">
        <v>281</v>
      </c>
      <c r="C66" s="130">
        <f t="shared" si="1"/>
        <v>7638</v>
      </c>
      <c r="D66" s="100">
        <f>'86'!E68</f>
        <v>7638</v>
      </c>
      <c r="E66" s="182"/>
      <c r="F66" s="182"/>
      <c r="G66" s="182"/>
      <c r="H66" s="182"/>
      <c r="I66" s="182"/>
      <c r="J66" s="431"/>
      <c r="K66" s="431"/>
      <c r="L66" s="228"/>
      <c r="M66" s="182"/>
      <c r="N66" s="182"/>
      <c r="O66" s="182"/>
    </row>
    <row r="67" spans="1:15" ht="19.5" customHeight="1" x14ac:dyDescent="0.25">
      <c r="A67" s="109">
        <v>57</v>
      </c>
      <c r="B67" s="7" t="s">
        <v>282</v>
      </c>
      <c r="C67" s="130">
        <f t="shared" si="1"/>
        <v>7708</v>
      </c>
      <c r="D67" s="100">
        <f>'86'!E69</f>
        <v>7708</v>
      </c>
      <c r="E67" s="182"/>
      <c r="F67" s="182"/>
      <c r="G67" s="182"/>
      <c r="H67" s="182"/>
      <c r="I67" s="182"/>
      <c r="J67" s="431"/>
      <c r="K67" s="431"/>
      <c r="L67" s="228"/>
      <c r="M67" s="182"/>
      <c r="N67" s="182"/>
      <c r="O67" s="182"/>
    </row>
    <row r="68" spans="1:15" ht="19.5" customHeight="1" x14ac:dyDescent="0.25">
      <c r="A68" s="109">
        <v>58</v>
      </c>
      <c r="B68" s="7" t="s">
        <v>283</v>
      </c>
      <c r="C68" s="130">
        <f t="shared" si="1"/>
        <v>10325</v>
      </c>
      <c r="D68" s="100">
        <f>'86'!E70</f>
        <v>10325</v>
      </c>
      <c r="E68" s="182"/>
      <c r="F68" s="182"/>
      <c r="G68" s="182"/>
      <c r="H68" s="182"/>
      <c r="I68" s="182"/>
      <c r="J68" s="431"/>
      <c r="K68" s="431"/>
      <c r="L68" s="228"/>
      <c r="M68" s="182"/>
      <c r="N68" s="182"/>
      <c r="O68" s="182"/>
    </row>
    <row r="69" spans="1:15" ht="19.5" customHeight="1" x14ac:dyDescent="0.25">
      <c r="A69" s="109">
        <v>59</v>
      </c>
      <c r="B69" s="7" t="s">
        <v>284</v>
      </c>
      <c r="C69" s="130">
        <f t="shared" si="1"/>
        <v>6274</v>
      </c>
      <c r="D69" s="100">
        <f>'86'!E71</f>
        <v>6274</v>
      </c>
      <c r="E69" s="182"/>
      <c r="F69" s="182"/>
      <c r="G69" s="182"/>
      <c r="H69" s="182"/>
      <c r="I69" s="182"/>
      <c r="J69" s="431"/>
      <c r="K69" s="431"/>
      <c r="L69" s="228"/>
      <c r="M69" s="182"/>
      <c r="N69" s="182"/>
      <c r="O69" s="182"/>
    </row>
    <row r="70" spans="1:15" ht="30.6" customHeight="1" x14ac:dyDescent="0.25">
      <c r="A70" s="109">
        <v>60</v>
      </c>
      <c r="B70" s="7" t="s">
        <v>285</v>
      </c>
      <c r="C70" s="130">
        <f t="shared" si="1"/>
        <v>6657</v>
      </c>
      <c r="D70" s="100">
        <f>'86'!E72</f>
        <v>6657</v>
      </c>
      <c r="E70" s="182"/>
      <c r="F70" s="182"/>
      <c r="G70" s="182"/>
      <c r="H70" s="182"/>
      <c r="I70" s="182"/>
      <c r="J70" s="431"/>
      <c r="K70" s="431"/>
      <c r="L70" s="228"/>
      <c r="M70" s="182"/>
      <c r="N70" s="182"/>
      <c r="O70" s="182"/>
    </row>
    <row r="71" spans="1:15" ht="30.6" customHeight="1" x14ac:dyDescent="0.25">
      <c r="A71" s="109">
        <v>61</v>
      </c>
      <c r="B71" s="7" t="s">
        <v>286</v>
      </c>
      <c r="C71" s="130">
        <f t="shared" si="1"/>
        <v>15904</v>
      </c>
      <c r="D71" s="100">
        <f>'86'!E73</f>
        <v>15904</v>
      </c>
      <c r="E71" s="182"/>
      <c r="F71" s="182"/>
      <c r="G71" s="182"/>
      <c r="H71" s="182"/>
      <c r="I71" s="182"/>
      <c r="J71" s="431"/>
      <c r="K71" s="431"/>
      <c r="L71" s="228"/>
      <c r="M71" s="182"/>
      <c r="N71" s="182"/>
      <c r="O71" s="182"/>
    </row>
    <row r="72" spans="1:15" ht="30.6" customHeight="1" x14ac:dyDescent="0.25">
      <c r="A72" s="109">
        <v>62</v>
      </c>
      <c r="B72" s="7" t="s">
        <v>287</v>
      </c>
      <c r="C72" s="130">
        <f t="shared" si="1"/>
        <v>4533</v>
      </c>
      <c r="D72" s="100">
        <f>'86'!E74</f>
        <v>4533</v>
      </c>
      <c r="E72" s="182"/>
      <c r="F72" s="182"/>
      <c r="G72" s="182"/>
      <c r="H72" s="182"/>
      <c r="I72" s="182"/>
      <c r="J72" s="431"/>
      <c r="K72" s="431"/>
      <c r="L72" s="228"/>
      <c r="M72" s="182"/>
      <c r="N72" s="182"/>
      <c r="O72" s="182"/>
    </row>
    <row r="73" spans="1:15" ht="30.6" customHeight="1" x14ac:dyDescent="0.25">
      <c r="A73" s="109">
        <v>63</v>
      </c>
      <c r="B73" s="7" t="s">
        <v>288</v>
      </c>
      <c r="C73" s="130">
        <f t="shared" si="1"/>
        <v>9248</v>
      </c>
      <c r="D73" s="100">
        <f>'86'!E75</f>
        <v>9248</v>
      </c>
      <c r="E73" s="182"/>
      <c r="F73" s="182"/>
      <c r="G73" s="182"/>
      <c r="H73" s="182"/>
      <c r="I73" s="182"/>
      <c r="J73" s="431"/>
      <c r="K73" s="431"/>
      <c r="L73" s="228"/>
      <c r="M73" s="182"/>
      <c r="N73" s="182"/>
      <c r="O73" s="182"/>
    </row>
    <row r="74" spans="1:15" ht="30.6" customHeight="1" x14ac:dyDescent="0.25">
      <c r="A74" s="109">
        <v>64</v>
      </c>
      <c r="B74" s="7" t="s">
        <v>289</v>
      </c>
      <c r="C74" s="130">
        <f t="shared" si="1"/>
        <v>10146</v>
      </c>
      <c r="D74" s="100">
        <f>'86'!E76</f>
        <v>10146</v>
      </c>
      <c r="E74" s="182"/>
      <c r="F74" s="182"/>
      <c r="G74" s="182"/>
      <c r="H74" s="182"/>
      <c r="I74" s="182"/>
      <c r="J74" s="431"/>
      <c r="K74" s="431"/>
      <c r="L74" s="228"/>
      <c r="M74" s="182"/>
      <c r="N74" s="182"/>
      <c r="O74" s="182"/>
    </row>
    <row r="75" spans="1:15" ht="31.5" customHeight="1" x14ac:dyDescent="0.25">
      <c r="A75" s="109">
        <v>65</v>
      </c>
      <c r="B75" s="7" t="s">
        <v>290</v>
      </c>
      <c r="C75" s="130">
        <f t="shared" si="1"/>
        <v>13007</v>
      </c>
      <c r="D75" s="100">
        <f>'86'!E77</f>
        <v>13007</v>
      </c>
      <c r="E75" s="182"/>
      <c r="F75" s="182"/>
      <c r="G75" s="182"/>
      <c r="H75" s="182"/>
      <c r="I75" s="182"/>
      <c r="J75" s="431"/>
      <c r="K75" s="431"/>
      <c r="L75" s="228"/>
      <c r="M75" s="182"/>
      <c r="N75" s="182"/>
      <c r="O75" s="182"/>
    </row>
    <row r="76" spans="1:15" ht="19.5" customHeight="1" x14ac:dyDescent="0.25">
      <c r="A76" s="109">
        <v>66</v>
      </c>
      <c r="B76" s="7" t="s">
        <v>291</v>
      </c>
      <c r="C76" s="130">
        <f t="shared" ref="C76:C86" si="2">D76+E76+F76+G76+H76+I76+L76+M76+N76+O76</f>
        <v>11899</v>
      </c>
      <c r="D76" s="100">
        <f>'86'!E78</f>
        <v>11899</v>
      </c>
      <c r="E76" s="182"/>
      <c r="F76" s="182"/>
      <c r="G76" s="182"/>
      <c r="H76" s="182"/>
      <c r="I76" s="182"/>
      <c r="J76" s="431"/>
      <c r="K76" s="431"/>
      <c r="L76" s="228"/>
      <c r="M76" s="182"/>
      <c r="N76" s="182"/>
      <c r="O76" s="182"/>
    </row>
    <row r="77" spans="1:15" ht="29.25" customHeight="1" x14ac:dyDescent="0.25">
      <c r="A77" s="109">
        <v>67</v>
      </c>
      <c r="B77" s="7" t="s">
        <v>292</v>
      </c>
      <c r="C77" s="130">
        <f t="shared" si="2"/>
        <v>4652</v>
      </c>
      <c r="D77" s="100">
        <f>'86'!E79</f>
        <v>4652</v>
      </c>
      <c r="E77" s="182"/>
      <c r="F77" s="182"/>
      <c r="G77" s="182"/>
      <c r="H77" s="182"/>
      <c r="I77" s="182"/>
      <c r="J77" s="431"/>
      <c r="K77" s="431"/>
      <c r="L77" s="228"/>
      <c r="M77" s="182"/>
      <c r="N77" s="182"/>
      <c r="O77" s="182"/>
    </row>
    <row r="78" spans="1:15" ht="31.5" x14ac:dyDescent="0.25">
      <c r="A78" s="109">
        <v>68</v>
      </c>
      <c r="B78" s="7" t="s">
        <v>293</v>
      </c>
      <c r="C78" s="130">
        <f t="shared" si="2"/>
        <v>8280</v>
      </c>
      <c r="D78" s="100">
        <f>'86'!E80</f>
        <v>8280</v>
      </c>
      <c r="E78" s="182"/>
      <c r="F78" s="182"/>
      <c r="G78" s="182"/>
      <c r="H78" s="182"/>
      <c r="I78" s="182"/>
      <c r="J78" s="431"/>
      <c r="K78" s="431"/>
      <c r="L78" s="228"/>
      <c r="M78" s="182"/>
      <c r="N78" s="182"/>
      <c r="O78" s="182"/>
    </row>
    <row r="79" spans="1:15" ht="36.75" customHeight="1" x14ac:dyDescent="0.25">
      <c r="A79" s="109">
        <v>69</v>
      </c>
      <c r="B79" s="7" t="s">
        <v>294</v>
      </c>
      <c r="C79" s="130">
        <f t="shared" si="2"/>
        <v>7029</v>
      </c>
      <c r="D79" s="100">
        <f>'86'!E81</f>
        <v>7029</v>
      </c>
      <c r="E79" s="182"/>
      <c r="F79" s="182"/>
      <c r="G79" s="182"/>
      <c r="H79" s="182"/>
      <c r="I79" s="182"/>
      <c r="J79" s="431"/>
      <c r="K79" s="431"/>
      <c r="L79" s="228"/>
      <c r="M79" s="182"/>
      <c r="N79" s="182"/>
      <c r="O79" s="182"/>
    </row>
    <row r="80" spans="1:15" s="101" customFormat="1" ht="19.5" customHeight="1" x14ac:dyDescent="0.25">
      <c r="A80" s="109">
        <v>70</v>
      </c>
      <c r="B80" s="110" t="s">
        <v>198</v>
      </c>
      <c r="C80" s="130">
        <f t="shared" si="2"/>
        <v>1711.84</v>
      </c>
      <c r="D80" s="100">
        <f>'86'!E82</f>
        <v>1711.84</v>
      </c>
      <c r="E80" s="130"/>
      <c r="F80" s="130"/>
      <c r="G80" s="130"/>
      <c r="H80" s="130"/>
      <c r="I80" s="130"/>
      <c r="J80" s="427"/>
      <c r="K80" s="427"/>
      <c r="L80" s="229"/>
      <c r="M80" s="130"/>
      <c r="N80" s="130"/>
      <c r="O80" s="130"/>
    </row>
    <row r="81" spans="1:15" s="101" customFormat="1" ht="19.5" customHeight="1" x14ac:dyDescent="0.25">
      <c r="A81" s="109">
        <v>71</v>
      </c>
      <c r="B81" s="110" t="s">
        <v>225</v>
      </c>
      <c r="C81" s="130">
        <f t="shared" si="2"/>
        <v>1107.93</v>
      </c>
      <c r="D81" s="100">
        <f>'86'!E83</f>
        <v>1107.93</v>
      </c>
      <c r="E81" s="130"/>
      <c r="F81" s="130"/>
      <c r="G81" s="130"/>
      <c r="H81" s="130"/>
      <c r="I81" s="130"/>
      <c r="J81" s="427"/>
      <c r="K81" s="427"/>
      <c r="L81" s="229"/>
      <c r="M81" s="130"/>
      <c r="N81" s="130"/>
      <c r="O81" s="130"/>
    </row>
    <row r="82" spans="1:15" s="101" customFormat="1" ht="19.5" customHeight="1" x14ac:dyDescent="0.25">
      <c r="A82" s="109">
        <v>72</v>
      </c>
      <c r="B82" s="110" t="s">
        <v>227</v>
      </c>
      <c r="C82" s="130">
        <f t="shared" si="2"/>
        <v>8268.1029999999992</v>
      </c>
      <c r="D82" s="130"/>
      <c r="E82" s="130"/>
      <c r="F82" s="130"/>
      <c r="G82" s="229">
        <f>'86'!E84</f>
        <v>8268.1029999999992</v>
      </c>
      <c r="H82" s="130"/>
      <c r="I82" s="130"/>
      <c r="J82" s="427"/>
      <c r="K82" s="427"/>
      <c r="L82" s="229"/>
      <c r="M82" s="130"/>
      <c r="N82" s="130"/>
      <c r="O82" s="229"/>
    </row>
    <row r="83" spans="1:15" s="101" customFormat="1" ht="19.5" customHeight="1" x14ac:dyDescent="0.25">
      <c r="A83" s="109">
        <v>73</v>
      </c>
      <c r="B83" s="110" t="s">
        <v>113</v>
      </c>
      <c r="C83" s="130">
        <f t="shared" si="2"/>
        <v>4778.26</v>
      </c>
      <c r="D83" s="130"/>
      <c r="E83" s="130"/>
      <c r="F83" s="130"/>
      <c r="G83" s="130"/>
      <c r="H83" s="130"/>
      <c r="I83" s="111"/>
      <c r="J83" s="427"/>
      <c r="K83" s="427"/>
      <c r="L83" s="229">
        <f>'86'!E85</f>
        <v>4778.26</v>
      </c>
      <c r="M83" s="130"/>
      <c r="N83" s="130"/>
      <c r="O83" s="130"/>
    </row>
    <row r="84" spans="1:15" s="101" customFormat="1" ht="19.5" customHeight="1" x14ac:dyDescent="0.25">
      <c r="A84" s="109">
        <v>74</v>
      </c>
      <c r="B84" s="110" t="s">
        <v>226</v>
      </c>
      <c r="C84" s="130">
        <f>D84+E84+F84+G84+H84+I84+L84+M84+N84+O84</f>
        <v>3058.46</v>
      </c>
      <c r="D84" s="130"/>
      <c r="E84" s="130"/>
      <c r="F84" s="130"/>
      <c r="G84" s="130"/>
      <c r="H84" s="130"/>
      <c r="I84" s="229">
        <v>3058.46</v>
      </c>
      <c r="J84" s="427"/>
      <c r="K84" s="432"/>
      <c r="L84" s="229"/>
      <c r="M84" s="130"/>
      <c r="N84" s="130"/>
      <c r="O84" s="130"/>
    </row>
    <row r="85" spans="1:15" s="101" customFormat="1" ht="19.5" customHeight="1" x14ac:dyDescent="0.25">
      <c r="A85" s="109">
        <v>75</v>
      </c>
      <c r="B85" s="110" t="s">
        <v>207</v>
      </c>
      <c r="C85" s="130">
        <f t="shared" si="2"/>
        <v>2491</v>
      </c>
      <c r="D85" s="131"/>
      <c r="E85" s="131"/>
      <c r="F85" s="131"/>
      <c r="G85" s="131"/>
      <c r="H85" s="131"/>
      <c r="I85" s="131"/>
      <c r="J85" s="429"/>
      <c r="K85" s="429"/>
      <c r="L85" s="228"/>
      <c r="M85" s="131"/>
      <c r="N85" s="100">
        <f>'86'!E87</f>
        <v>2491</v>
      </c>
      <c r="O85" s="131"/>
    </row>
    <row r="86" spans="1:15" s="101" customFormat="1" ht="19.5" customHeight="1" x14ac:dyDescent="0.25">
      <c r="A86" s="109">
        <v>76</v>
      </c>
      <c r="B86" s="110" t="s">
        <v>246</v>
      </c>
      <c r="C86" s="130">
        <f t="shared" si="2"/>
        <v>10200</v>
      </c>
      <c r="D86" s="131">
        <v>6600</v>
      </c>
      <c r="E86" s="131"/>
      <c r="F86" s="131"/>
      <c r="G86" s="131"/>
      <c r="H86" s="131"/>
      <c r="I86" s="131"/>
      <c r="J86" s="429"/>
      <c r="K86" s="429"/>
      <c r="L86" s="228"/>
      <c r="M86" s="131"/>
      <c r="N86" s="100">
        <f>'86'!E88-D86</f>
        <v>3600</v>
      </c>
      <c r="O86" s="228"/>
    </row>
  </sheetData>
  <mergeCells count="21">
    <mergeCell ref="L1:M1"/>
    <mergeCell ref="A6:A8"/>
    <mergeCell ref="B6:B8"/>
    <mergeCell ref="L5:M5"/>
    <mergeCell ref="C6:C8"/>
    <mergeCell ref="A1:B1"/>
    <mergeCell ref="A2:B2"/>
    <mergeCell ref="J7:K7"/>
    <mergeCell ref="I7:I8"/>
    <mergeCell ref="H7:H8"/>
    <mergeCell ref="G7:G8"/>
    <mergeCell ref="N7:N8"/>
    <mergeCell ref="O7:O8"/>
    <mergeCell ref="D6:O6"/>
    <mergeCell ref="A3:O3"/>
    <mergeCell ref="A4:O4"/>
    <mergeCell ref="F7:F8"/>
    <mergeCell ref="E7:E8"/>
    <mergeCell ref="D7:D8"/>
    <mergeCell ref="L7:L8"/>
    <mergeCell ref="M7:M8"/>
  </mergeCells>
  <pageMargins left="0.66" right="0" top="0.5" bottom="0.49" header="0.25" footer="0.27"/>
  <pageSetup paperSize="9" scale="85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17" zoomScaleNormal="100" workbookViewId="0">
      <selection activeCell="C17" sqref="C17"/>
    </sheetView>
  </sheetViews>
  <sheetFormatPr defaultColWidth="9.140625" defaultRowHeight="15.75" x14ac:dyDescent="0.25"/>
  <cols>
    <col min="1" max="1" width="6.7109375" style="2" customWidth="1"/>
    <col min="2" max="2" width="21.85546875" style="2" customWidth="1"/>
    <col min="3" max="3" width="11.28515625" style="2" customWidth="1"/>
    <col min="4" max="4" width="10.5703125" style="2" customWidth="1"/>
    <col min="5" max="5" width="11.28515625" style="2" customWidth="1"/>
    <col min="6" max="6" width="16.85546875" style="2" customWidth="1"/>
    <col min="7" max="7" width="11.5703125" style="2" bestFit="1" customWidth="1"/>
    <col min="8" max="9" width="11.28515625" style="2" customWidth="1"/>
    <col min="10" max="10" width="10.57031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7" ht="18.75" customHeight="1" x14ac:dyDescent="0.3">
      <c r="A1" s="493" t="str">
        <f>'88'!A1:C1</f>
        <v>ỦY BAN NHÂN DÂN</v>
      </c>
      <c r="B1" s="493"/>
      <c r="C1" s="493"/>
      <c r="J1" s="464" t="s">
        <v>153</v>
      </c>
      <c r="K1" s="464"/>
      <c r="L1" s="464"/>
    </row>
    <row r="2" spans="1:17" ht="17.45" x14ac:dyDescent="0.35">
      <c r="A2" s="493" t="str">
        <f>'88'!A2:C2</f>
        <v xml:space="preserve">   HUYỆN LẤP VÒ</v>
      </c>
      <c r="B2" s="493"/>
      <c r="C2" s="493"/>
    </row>
    <row r="4" spans="1:17" ht="18.75" x14ac:dyDescent="0.3">
      <c r="A4" s="493" t="s">
        <v>375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18"/>
      <c r="N4" s="18"/>
      <c r="O4" s="18"/>
      <c r="P4" s="18"/>
      <c r="Q4" s="18"/>
    </row>
    <row r="5" spans="1:17" ht="40.5" customHeight="1" x14ac:dyDescent="0.4">
      <c r="A5" s="462" t="str">
        <f>'88'!A4:M4</f>
        <v>(Ban hành kèm theo Quyết định số      /QĐ-UBND.HC ngày       /01/2024 của Ủy ban nhân dân Huyện)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8"/>
      <c r="N5" s="8"/>
      <c r="O5" s="8"/>
      <c r="P5" s="8"/>
      <c r="Q5" s="8"/>
    </row>
    <row r="6" spans="1:17" ht="18.75" x14ac:dyDescent="0.3">
      <c r="K6" s="465" t="s">
        <v>158</v>
      </c>
      <c r="L6" s="465"/>
    </row>
    <row r="7" spans="1:17" s="4" customFormat="1" ht="33.75" customHeight="1" x14ac:dyDescent="0.25">
      <c r="A7" s="501" t="s">
        <v>0</v>
      </c>
      <c r="B7" s="501" t="s">
        <v>85</v>
      </c>
      <c r="C7" s="501" t="s">
        <v>86</v>
      </c>
      <c r="D7" s="501" t="s">
        <v>122</v>
      </c>
      <c r="E7" s="501"/>
      <c r="F7" s="501"/>
      <c r="G7" s="498" t="s">
        <v>236</v>
      </c>
      <c r="H7" s="499"/>
      <c r="I7" s="500"/>
      <c r="J7" s="501" t="s">
        <v>87</v>
      </c>
      <c r="K7" s="501" t="s">
        <v>88</v>
      </c>
      <c r="L7" s="501" t="s">
        <v>224</v>
      </c>
    </row>
    <row r="8" spans="1:17" s="4" customFormat="1" x14ac:dyDescent="0.25">
      <c r="A8" s="501"/>
      <c r="B8" s="501"/>
      <c r="C8" s="501"/>
      <c r="D8" s="501" t="s">
        <v>89</v>
      </c>
      <c r="E8" s="501" t="s">
        <v>27</v>
      </c>
      <c r="F8" s="501"/>
      <c r="G8" s="496" t="s">
        <v>92</v>
      </c>
      <c r="H8" s="502" t="s">
        <v>91</v>
      </c>
      <c r="I8" s="503"/>
      <c r="J8" s="501"/>
      <c r="K8" s="501"/>
      <c r="L8" s="501"/>
    </row>
    <row r="9" spans="1:17" s="4" customFormat="1" ht="63.75" customHeight="1" x14ac:dyDescent="0.25">
      <c r="A9" s="501"/>
      <c r="B9" s="501"/>
      <c r="C9" s="501"/>
      <c r="D9" s="501"/>
      <c r="E9" s="32" t="s">
        <v>142</v>
      </c>
      <c r="F9" s="32" t="s">
        <v>143</v>
      </c>
      <c r="G9" s="497"/>
      <c r="H9" s="20" t="s">
        <v>90</v>
      </c>
      <c r="I9" s="20" t="s">
        <v>71</v>
      </c>
      <c r="J9" s="501"/>
      <c r="K9" s="501"/>
      <c r="L9" s="501"/>
    </row>
    <row r="10" spans="1:17" ht="15.6" x14ac:dyDescent="0.35">
      <c r="A10" s="19" t="s">
        <v>3</v>
      </c>
      <c r="B10" s="19" t="s">
        <v>4</v>
      </c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 t="s">
        <v>93</v>
      </c>
      <c r="I10" s="19" t="s">
        <v>94</v>
      </c>
      <c r="J10" s="19">
        <v>6</v>
      </c>
      <c r="K10" s="19">
        <v>7</v>
      </c>
      <c r="L10" s="19">
        <v>8</v>
      </c>
    </row>
    <row r="11" spans="1:17" s="5" customFormat="1" x14ac:dyDescent="0.25">
      <c r="A11" s="147"/>
      <c r="B11" s="147" t="s">
        <v>62</v>
      </c>
      <c r="C11" s="148">
        <f>SUM(C12:C24)</f>
        <v>191904</v>
      </c>
      <c r="D11" s="148">
        <f t="shared" ref="D11:L11" si="0">SUM(D12:D24)</f>
        <v>14513</v>
      </c>
      <c r="E11" s="148">
        <f t="shared" si="0"/>
        <v>14513</v>
      </c>
      <c r="F11" s="148">
        <f t="shared" si="0"/>
        <v>0</v>
      </c>
      <c r="G11" s="148">
        <f t="shared" si="0"/>
        <v>169094</v>
      </c>
      <c r="H11" s="148">
        <f t="shared" si="0"/>
        <v>117863</v>
      </c>
      <c r="I11" s="148">
        <f t="shared" si="0"/>
        <v>51231</v>
      </c>
      <c r="J11" s="148">
        <f t="shared" si="0"/>
        <v>0</v>
      </c>
      <c r="K11" s="148">
        <f t="shared" si="0"/>
        <v>8297</v>
      </c>
      <c r="L11" s="148">
        <f t="shared" si="0"/>
        <v>191904</v>
      </c>
    </row>
    <row r="12" spans="1:17" x14ac:dyDescent="0.25">
      <c r="A12" s="149">
        <v>1</v>
      </c>
      <c r="B12" s="150" t="s">
        <v>175</v>
      </c>
      <c r="C12" s="133">
        <f>D12+G12+J12+K12</f>
        <v>13274</v>
      </c>
      <c r="D12" s="133">
        <f>E12+F12</f>
        <v>1903</v>
      </c>
      <c r="E12" s="133">
        <v>1903</v>
      </c>
      <c r="F12" s="133"/>
      <c r="G12" s="133">
        <f>H12+I12</f>
        <v>9468</v>
      </c>
      <c r="H12" s="133">
        <v>8949</v>
      </c>
      <c r="I12" s="133">
        <f>'90'!E10</f>
        <v>519</v>
      </c>
      <c r="J12" s="148">
        <v>0</v>
      </c>
      <c r="K12" s="133">
        <v>1903</v>
      </c>
      <c r="L12" s="133">
        <f>C12</f>
        <v>13274</v>
      </c>
    </row>
    <row r="13" spans="1:17" x14ac:dyDescent="0.25">
      <c r="A13" s="149">
        <v>2</v>
      </c>
      <c r="B13" s="150" t="s">
        <v>176</v>
      </c>
      <c r="C13" s="133">
        <f t="shared" ref="C13:C24" si="1">D13+G13+J13+K13</f>
        <v>15044</v>
      </c>
      <c r="D13" s="133">
        <f>E13+F13</f>
        <v>1617</v>
      </c>
      <c r="E13" s="133">
        <v>1617</v>
      </c>
      <c r="F13" s="133"/>
      <c r="G13" s="133">
        <f t="shared" ref="G13:G24" si="2">H13+I13</f>
        <v>13019</v>
      </c>
      <c r="H13" s="133">
        <v>9697</v>
      </c>
      <c r="I13" s="133">
        <f>'90'!E11</f>
        <v>3322</v>
      </c>
      <c r="J13" s="148">
        <v>0</v>
      </c>
      <c r="K13" s="133">
        <v>408</v>
      </c>
      <c r="L13" s="133">
        <f>C13</f>
        <v>15044</v>
      </c>
    </row>
    <row r="14" spans="1:17" x14ac:dyDescent="0.25">
      <c r="A14" s="149">
        <v>3</v>
      </c>
      <c r="B14" s="150" t="s">
        <v>177</v>
      </c>
      <c r="C14" s="133">
        <f t="shared" si="1"/>
        <v>13921</v>
      </c>
      <c r="D14" s="133">
        <f t="shared" ref="D14:D24" si="3">E14+F14</f>
        <v>905</v>
      </c>
      <c r="E14" s="133">
        <v>905</v>
      </c>
      <c r="F14" s="133"/>
      <c r="G14" s="133">
        <f t="shared" si="2"/>
        <v>12603</v>
      </c>
      <c r="H14" s="133">
        <v>8369</v>
      </c>
      <c r="I14" s="133">
        <f>'90'!E12</f>
        <v>4234</v>
      </c>
      <c r="J14" s="148">
        <v>0</v>
      </c>
      <c r="K14" s="133">
        <v>413</v>
      </c>
      <c r="L14" s="133">
        <f t="shared" ref="L14:L24" si="4">C14</f>
        <v>13921</v>
      </c>
    </row>
    <row r="15" spans="1:17" x14ac:dyDescent="0.25">
      <c r="A15" s="149">
        <v>4</v>
      </c>
      <c r="B15" s="150" t="s">
        <v>178</v>
      </c>
      <c r="C15" s="133">
        <f t="shared" si="1"/>
        <v>15428</v>
      </c>
      <c r="D15" s="133">
        <f t="shared" si="3"/>
        <v>1216</v>
      </c>
      <c r="E15" s="133">
        <v>1216</v>
      </c>
      <c r="F15" s="133"/>
      <c r="G15" s="133">
        <f t="shared" si="2"/>
        <v>13840</v>
      </c>
      <c r="H15" s="133">
        <v>8489</v>
      </c>
      <c r="I15" s="133">
        <f>'90'!E13</f>
        <v>5351</v>
      </c>
      <c r="J15" s="148">
        <v>0</v>
      </c>
      <c r="K15" s="133">
        <v>372</v>
      </c>
      <c r="L15" s="133">
        <f t="shared" si="4"/>
        <v>15428</v>
      </c>
    </row>
    <row r="16" spans="1:17" x14ac:dyDescent="0.25">
      <c r="A16" s="149">
        <v>5</v>
      </c>
      <c r="B16" s="150" t="s">
        <v>179</v>
      </c>
      <c r="C16" s="133">
        <f t="shared" si="1"/>
        <v>16977</v>
      </c>
      <c r="D16" s="133">
        <f t="shared" si="3"/>
        <v>1463</v>
      </c>
      <c r="E16" s="133">
        <v>1463</v>
      </c>
      <c r="F16" s="133"/>
      <c r="G16" s="133">
        <f t="shared" si="2"/>
        <v>15063</v>
      </c>
      <c r="H16" s="133">
        <v>10016</v>
      </c>
      <c r="I16" s="133">
        <f>'90'!E14</f>
        <v>5047</v>
      </c>
      <c r="J16" s="148">
        <v>0</v>
      </c>
      <c r="K16" s="133">
        <v>451</v>
      </c>
      <c r="L16" s="133">
        <f t="shared" si="4"/>
        <v>16977</v>
      </c>
    </row>
    <row r="17" spans="1:12" x14ac:dyDescent="0.25">
      <c r="A17" s="149">
        <v>6</v>
      </c>
      <c r="B17" s="150" t="s">
        <v>181</v>
      </c>
      <c r="C17" s="133">
        <f t="shared" si="1"/>
        <v>15078</v>
      </c>
      <c r="D17" s="133">
        <f>E17+F17</f>
        <v>1099</v>
      </c>
      <c r="E17" s="133">
        <v>1099</v>
      </c>
      <c r="F17" s="133"/>
      <c r="G17" s="133">
        <f>H17+I17</f>
        <v>13849</v>
      </c>
      <c r="H17" s="133">
        <v>9836</v>
      </c>
      <c r="I17" s="133">
        <f>'90'!E15</f>
        <v>4013</v>
      </c>
      <c r="J17" s="148">
        <v>0</v>
      </c>
      <c r="K17" s="133">
        <v>130</v>
      </c>
      <c r="L17" s="133">
        <f>C17</f>
        <v>15078</v>
      </c>
    </row>
    <row r="18" spans="1:12" x14ac:dyDescent="0.25">
      <c r="A18" s="149">
        <v>7</v>
      </c>
      <c r="B18" s="150" t="s">
        <v>180</v>
      </c>
      <c r="C18" s="133">
        <f t="shared" si="1"/>
        <v>13659</v>
      </c>
      <c r="D18" s="133">
        <f t="shared" si="3"/>
        <v>511</v>
      </c>
      <c r="E18" s="133">
        <v>511</v>
      </c>
      <c r="F18" s="133"/>
      <c r="G18" s="133">
        <f t="shared" si="2"/>
        <v>12999</v>
      </c>
      <c r="H18" s="133">
        <v>8603</v>
      </c>
      <c r="I18" s="133">
        <f>'90'!E16</f>
        <v>4396</v>
      </c>
      <c r="J18" s="148">
        <v>0</v>
      </c>
      <c r="K18" s="133">
        <v>149</v>
      </c>
      <c r="L18" s="133">
        <f t="shared" si="4"/>
        <v>13659</v>
      </c>
    </row>
    <row r="19" spans="1:12" x14ac:dyDescent="0.25">
      <c r="A19" s="149">
        <v>8</v>
      </c>
      <c r="B19" s="151" t="s">
        <v>182</v>
      </c>
      <c r="C19" s="133">
        <f t="shared" si="1"/>
        <v>16251</v>
      </c>
      <c r="D19" s="133">
        <f t="shared" si="3"/>
        <v>1059</v>
      </c>
      <c r="E19" s="133">
        <v>1059</v>
      </c>
      <c r="F19" s="133"/>
      <c r="G19" s="133">
        <f t="shared" si="2"/>
        <v>13098</v>
      </c>
      <c r="H19" s="133">
        <v>9622</v>
      </c>
      <c r="I19" s="133">
        <f>'90'!E17</f>
        <v>3476</v>
      </c>
      <c r="J19" s="148">
        <v>0</v>
      </c>
      <c r="K19" s="133">
        <v>2094</v>
      </c>
      <c r="L19" s="133">
        <f t="shared" si="4"/>
        <v>16251</v>
      </c>
    </row>
    <row r="20" spans="1:12" x14ac:dyDescent="0.25">
      <c r="A20" s="149">
        <v>9</v>
      </c>
      <c r="B20" s="150" t="s">
        <v>183</v>
      </c>
      <c r="C20" s="133">
        <f t="shared" si="1"/>
        <v>14821</v>
      </c>
      <c r="D20" s="133">
        <f t="shared" si="3"/>
        <v>821</v>
      </c>
      <c r="E20" s="133">
        <v>821</v>
      </c>
      <c r="F20" s="133"/>
      <c r="G20" s="133">
        <f t="shared" si="2"/>
        <v>13661</v>
      </c>
      <c r="H20" s="133">
        <v>8870</v>
      </c>
      <c r="I20" s="133">
        <f>'90'!E18</f>
        <v>4791</v>
      </c>
      <c r="J20" s="148">
        <v>0</v>
      </c>
      <c r="K20" s="133">
        <v>339</v>
      </c>
      <c r="L20" s="133">
        <f t="shared" si="4"/>
        <v>14821</v>
      </c>
    </row>
    <row r="21" spans="1:12" x14ac:dyDescent="0.25">
      <c r="A21" s="149">
        <v>10</v>
      </c>
      <c r="B21" s="151" t="s">
        <v>185</v>
      </c>
      <c r="C21" s="133">
        <f t="shared" si="1"/>
        <v>15054</v>
      </c>
      <c r="D21" s="133">
        <f>E21+F21</f>
        <v>1372</v>
      </c>
      <c r="E21" s="133">
        <v>1372</v>
      </c>
      <c r="F21" s="133"/>
      <c r="G21" s="133">
        <f>H21+I21</f>
        <v>13409</v>
      </c>
      <c r="H21" s="133">
        <v>9153</v>
      </c>
      <c r="I21" s="133">
        <f>'90'!E19</f>
        <v>4256</v>
      </c>
      <c r="J21" s="148">
        <v>0</v>
      </c>
      <c r="K21" s="133">
        <v>273</v>
      </c>
      <c r="L21" s="133">
        <f>C21</f>
        <v>15054</v>
      </c>
    </row>
    <row r="22" spans="1:12" x14ac:dyDescent="0.25">
      <c r="A22" s="149">
        <v>11</v>
      </c>
      <c r="B22" s="151" t="s">
        <v>184</v>
      </c>
      <c r="C22" s="133">
        <f t="shared" si="1"/>
        <v>11778</v>
      </c>
      <c r="D22" s="133">
        <f t="shared" si="3"/>
        <v>417</v>
      </c>
      <c r="E22" s="133">
        <v>417</v>
      </c>
      <c r="F22" s="133"/>
      <c r="G22" s="133">
        <f t="shared" si="2"/>
        <v>11164</v>
      </c>
      <c r="H22" s="133">
        <v>7916</v>
      </c>
      <c r="I22" s="133">
        <f>'90'!E20</f>
        <v>3248</v>
      </c>
      <c r="J22" s="148">
        <v>0</v>
      </c>
      <c r="K22" s="133">
        <v>197</v>
      </c>
      <c r="L22" s="133">
        <f t="shared" si="4"/>
        <v>11778</v>
      </c>
    </row>
    <row r="23" spans="1:12" x14ac:dyDescent="0.25">
      <c r="A23" s="149">
        <v>12</v>
      </c>
      <c r="B23" s="151" t="s">
        <v>186</v>
      </c>
      <c r="C23" s="133">
        <f t="shared" si="1"/>
        <v>11823</v>
      </c>
      <c r="D23" s="133">
        <f t="shared" si="3"/>
        <v>515</v>
      </c>
      <c r="E23" s="133">
        <v>515</v>
      </c>
      <c r="F23" s="133"/>
      <c r="G23" s="133">
        <f t="shared" si="2"/>
        <v>10671</v>
      </c>
      <c r="H23" s="133">
        <v>7756</v>
      </c>
      <c r="I23" s="133">
        <f>'90'!E21</f>
        <v>2915</v>
      </c>
      <c r="J23" s="148">
        <v>0</v>
      </c>
      <c r="K23" s="133">
        <v>637</v>
      </c>
      <c r="L23" s="133">
        <f t="shared" si="4"/>
        <v>11823</v>
      </c>
    </row>
    <row r="24" spans="1:12" x14ac:dyDescent="0.25">
      <c r="A24" s="149">
        <v>13</v>
      </c>
      <c r="B24" s="151" t="s">
        <v>187</v>
      </c>
      <c r="C24" s="133">
        <f t="shared" si="1"/>
        <v>18796</v>
      </c>
      <c r="D24" s="133">
        <f t="shared" si="3"/>
        <v>1615</v>
      </c>
      <c r="E24" s="133">
        <v>1615</v>
      </c>
      <c r="F24" s="133"/>
      <c r="G24" s="133">
        <f t="shared" si="2"/>
        <v>16250</v>
      </c>
      <c r="H24" s="133">
        <v>10587</v>
      </c>
      <c r="I24" s="133">
        <f>'90'!E22</f>
        <v>5663</v>
      </c>
      <c r="J24" s="148">
        <v>0</v>
      </c>
      <c r="K24" s="133">
        <v>931</v>
      </c>
      <c r="L24" s="133">
        <f t="shared" si="4"/>
        <v>18796</v>
      </c>
    </row>
    <row r="25" spans="1:12" ht="15.6" x14ac:dyDescent="0.35">
      <c r="A25" s="74"/>
      <c r="B25" s="74"/>
    </row>
  </sheetData>
  <mergeCells count="18">
    <mergeCell ref="J7:J9"/>
    <mergeCell ref="H8:I8"/>
    <mergeCell ref="G8:G9"/>
    <mergeCell ref="G7:I7"/>
    <mergeCell ref="A1:C1"/>
    <mergeCell ref="A2:C2"/>
    <mergeCell ref="J1:L1"/>
    <mergeCell ref="A4:L4"/>
    <mergeCell ref="K7:K9"/>
    <mergeCell ref="L7:L9"/>
    <mergeCell ref="D8:D9"/>
    <mergeCell ref="E8:F8"/>
    <mergeCell ref="A5:L5"/>
    <mergeCell ref="K6:L6"/>
    <mergeCell ref="A7:A9"/>
    <mergeCell ref="B7:B9"/>
    <mergeCell ref="C7:C9"/>
    <mergeCell ref="D7:F7"/>
  </mergeCells>
  <pageMargins left="0.54" right="9.8425196850393706E-2" top="0.29527559055118102" bottom="9.8425196850393706E-2" header="9.8425196850393706E-2" footer="9.8425196850393706E-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 90a</vt:lpstr>
      <vt:lpstr>92b</vt:lpstr>
      <vt:lpstr>' 90a'!Print_Titles</vt:lpstr>
      <vt:lpstr>'83'!Print_Titles</vt:lpstr>
      <vt:lpstr>'84'!Print_Titles</vt:lpstr>
      <vt:lpstr>'88'!Print_Titles</vt:lpstr>
      <vt:lpstr>'92b'!Print_Titles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Admin</cp:lastModifiedBy>
  <cp:lastPrinted>2024-01-11T01:32:36Z</cp:lastPrinted>
  <dcterms:created xsi:type="dcterms:W3CDTF">2017-11-09T12:34:04Z</dcterms:created>
  <dcterms:modified xsi:type="dcterms:W3CDTF">2024-01-11T04:03:43Z</dcterms:modified>
</cp:coreProperties>
</file>